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сводная" sheetId="1" r:id="rId1"/>
    <sheet name="Очк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<sst xmlns="http://schemas.openxmlformats.org/spreadsheetml/2006/main" count="355" uniqueCount="328">
  <si>
    <t>№ п/п</t>
  </si>
  <si>
    <t>Фамилия Имя</t>
  </si>
  <si>
    <t>Номер</t>
  </si>
  <si>
    <t>Город, район</t>
  </si>
  <si>
    <t>Лыжные гонки</t>
  </si>
  <si>
    <t>Личные</t>
  </si>
  <si>
    <t>Очки</t>
  </si>
  <si>
    <t>М</t>
  </si>
  <si>
    <t>Раборка-сборка автомата</t>
  </si>
  <si>
    <t>Стрельба</t>
  </si>
  <si>
    <t>Подтягивание</t>
  </si>
  <si>
    <t>Рез</t>
  </si>
  <si>
    <t>Стрельба 5/10</t>
  </si>
  <si>
    <t>н</t>
  </si>
  <si>
    <t>Реальная</t>
  </si>
  <si>
    <t>Строевая подготовка</t>
  </si>
  <si>
    <t>Количество участников:</t>
  </si>
  <si>
    <t>Количество команд:</t>
  </si>
  <si>
    <t xml:space="preserve">Гл. судья </t>
  </si>
  <si>
    <t>Гл. секретарь</t>
  </si>
  <si>
    <t>Команд. по 3-м видам</t>
  </si>
  <si>
    <t>Общее команд.</t>
  </si>
  <si>
    <t>Зимняя Спартакиада призывной и допризывной молодежи Московской области</t>
  </si>
  <si>
    <t xml:space="preserve"> </t>
  </si>
  <si>
    <t>на приз Губернатора Московской области Б.В. Громова 2011 года</t>
  </si>
  <si>
    <t>АРБ</t>
  </si>
  <si>
    <t xml:space="preserve"> г. Коломна, МУ "Конькобежный центр "Коломна"</t>
  </si>
  <si>
    <t>г.о. Коломна</t>
  </si>
  <si>
    <t xml:space="preserve">Гуськов Максим </t>
  </si>
  <si>
    <t xml:space="preserve">Топилин Сергей </t>
  </si>
  <si>
    <t xml:space="preserve">Матюхин Кирилл </t>
  </si>
  <si>
    <t>Зикунков Кирилл</t>
  </si>
  <si>
    <t>Ступин Сергей</t>
  </si>
  <si>
    <t>Зарайский м.р.</t>
  </si>
  <si>
    <t>Базильчук Сергей</t>
  </si>
  <si>
    <t>Лавров Павел</t>
  </si>
  <si>
    <t>Пащенко Александр</t>
  </si>
  <si>
    <t>Обухов Виктор</t>
  </si>
  <si>
    <t>Константинов Андрей</t>
  </si>
  <si>
    <t>г. Электросталь</t>
  </si>
  <si>
    <t xml:space="preserve">Харламов Павел </t>
  </si>
  <si>
    <t>Паландов Артем</t>
  </si>
  <si>
    <t>Джалилов Диас</t>
  </si>
  <si>
    <t>Сысоев Павел</t>
  </si>
  <si>
    <t>Гетманский Евгений</t>
  </si>
  <si>
    <t>г. Ивантеевка</t>
  </si>
  <si>
    <t>Кирин Сергей</t>
  </si>
  <si>
    <t>Белов Иван</t>
  </si>
  <si>
    <t>Дурягин Владислав</t>
  </si>
  <si>
    <t>Бугров Владимир</t>
  </si>
  <si>
    <t>Кольниченко Владимир</t>
  </si>
  <si>
    <t>Дмитровский р-н</t>
  </si>
  <si>
    <t xml:space="preserve">Касарин Александр </t>
  </si>
  <si>
    <t>Мельников Олег</t>
  </si>
  <si>
    <t>Кругликов Евгений</t>
  </si>
  <si>
    <t>Прожерин Иван</t>
  </si>
  <si>
    <t>Горобец Иван</t>
  </si>
  <si>
    <t>Орехово-Зуевскийг.о.</t>
  </si>
  <si>
    <t xml:space="preserve">Юрченко Артем </t>
  </si>
  <si>
    <t>Ксенофонтов Илья</t>
  </si>
  <si>
    <t>Лутцев Илья</t>
  </si>
  <si>
    <t>Степанов Геннадий</t>
  </si>
  <si>
    <t xml:space="preserve">Лужков Михаил </t>
  </si>
  <si>
    <t>г. Климовск</t>
  </si>
  <si>
    <t>Ливенцов Михаил</t>
  </si>
  <si>
    <t>Тарасов Евгений</t>
  </si>
  <si>
    <t>Рязанов Иван</t>
  </si>
  <si>
    <t>Кукурин Алексей</t>
  </si>
  <si>
    <t>Сергеев Дмитрий</t>
  </si>
  <si>
    <t>Грибинча Владислав</t>
  </si>
  <si>
    <t>Джафаров Адил Азер аглы</t>
  </si>
  <si>
    <t xml:space="preserve">Малько Павел </t>
  </si>
  <si>
    <t>Ольхов Максим</t>
  </si>
  <si>
    <t>Шаяков Алексей</t>
  </si>
  <si>
    <t>Серпуховский м. р-н</t>
  </si>
  <si>
    <t>Ивашуров Павел</t>
  </si>
  <si>
    <t>Постнов Дмитрий</t>
  </si>
  <si>
    <t>Мартынов Евгений</t>
  </si>
  <si>
    <t xml:space="preserve">Буевич Евгений </t>
  </si>
  <si>
    <t>Селиванов Кирилл</t>
  </si>
  <si>
    <t>г.о. Красноармейск</t>
  </si>
  <si>
    <t>Ляльков Дмитрий</t>
  </si>
  <si>
    <t>Ляльков Евгений</t>
  </si>
  <si>
    <t>Стукалкин Сергей</t>
  </si>
  <si>
    <t>Крыцков Даниил</t>
  </si>
  <si>
    <t>Лещев Андрей</t>
  </si>
  <si>
    <t>Наро-Фоминский р-н</t>
  </si>
  <si>
    <t>Добродеев Андрей</t>
  </si>
  <si>
    <t>Черенков Андрей</t>
  </si>
  <si>
    <t>Пилипец Артем</t>
  </si>
  <si>
    <t>Слышенков Дмитрий</t>
  </si>
  <si>
    <t>Курлюк Геннадий</t>
  </si>
  <si>
    <t xml:space="preserve">г. Лобня </t>
  </si>
  <si>
    <t>Баранов Виктор</t>
  </si>
  <si>
    <t>Забиров Роман</t>
  </si>
  <si>
    <t>Романов Афанасий</t>
  </si>
  <si>
    <t>Тухтаров Ильдар</t>
  </si>
  <si>
    <t xml:space="preserve">Шарый Богдан </t>
  </si>
  <si>
    <t>г.о. Балашиха</t>
  </si>
  <si>
    <t>Иванущенко Антон</t>
  </si>
  <si>
    <t>Тюльпаков Анатолий</t>
  </si>
  <si>
    <t>Агафонов Игнат</t>
  </si>
  <si>
    <t xml:space="preserve">Марутян Степан </t>
  </si>
  <si>
    <t xml:space="preserve">Черняга Михаил </t>
  </si>
  <si>
    <t>г. Реутов</t>
  </si>
  <si>
    <t>Рожков Илья</t>
  </si>
  <si>
    <t>Семенистый Дмитрий</t>
  </si>
  <si>
    <t>Семенистый Сергей</t>
  </si>
  <si>
    <t>Мартынов Никита</t>
  </si>
  <si>
    <t>Глазовский Андрей</t>
  </si>
  <si>
    <t>Малышенков Григорий</t>
  </si>
  <si>
    <t>Пелюхно Алексей</t>
  </si>
  <si>
    <t xml:space="preserve">Комаровский Иван </t>
  </si>
  <si>
    <t>Иванченков Иван</t>
  </si>
  <si>
    <t>Копа Евгений</t>
  </si>
  <si>
    <t>Канунников Алексей</t>
  </si>
  <si>
    <t xml:space="preserve">Старченко Алексей </t>
  </si>
  <si>
    <t>Шведов Роман</t>
  </si>
  <si>
    <t>Луппов Роман</t>
  </si>
  <si>
    <t>г. Домодедово</t>
  </si>
  <si>
    <t>Бритвин Артем</t>
  </si>
  <si>
    <t xml:space="preserve">Давыдов Константин </t>
  </si>
  <si>
    <t>Синель Евгений</t>
  </si>
  <si>
    <t xml:space="preserve">Фанкин Степан </t>
  </si>
  <si>
    <t>Хренов Андрей</t>
  </si>
  <si>
    <t>г. Долгопрудный</t>
  </si>
  <si>
    <t>Копылов Артем</t>
  </si>
  <si>
    <t>Алидаров Тимур</t>
  </si>
  <si>
    <t>Иванилов Максим</t>
  </si>
  <si>
    <t>Степин Данила</t>
  </si>
  <si>
    <t>Исматуллоев Бежан</t>
  </si>
  <si>
    <t>Егорьевский мун. Р-н</t>
  </si>
  <si>
    <t>Рыбакин Дмитрий</t>
  </si>
  <si>
    <t>Моргунов Вадим</t>
  </si>
  <si>
    <t>Силкин Андрей</t>
  </si>
  <si>
    <t>Куренков Игорь</t>
  </si>
  <si>
    <t>Дмитриев Василий</t>
  </si>
  <si>
    <t xml:space="preserve">Илеменев Павел </t>
  </si>
  <si>
    <t>Люберецкий р-н</t>
  </si>
  <si>
    <t>Амелин Дмитрий</t>
  </si>
  <si>
    <t>Париев Евгений</t>
  </si>
  <si>
    <t>Иванников Дмитрий</t>
  </si>
  <si>
    <t>Бахаев Илья</t>
  </si>
  <si>
    <t>Мытищинский р-н</t>
  </si>
  <si>
    <t>Толкачев Максим</t>
  </si>
  <si>
    <t>Лукьянов Виталий</t>
  </si>
  <si>
    <t>Яковлев Николай</t>
  </si>
  <si>
    <t>Протопопов Евгений</t>
  </si>
  <si>
    <t>Тимофеев Алексей</t>
  </si>
  <si>
    <t>Серебряно-прудский р</t>
  </si>
  <si>
    <t>Дыбко Артем</t>
  </si>
  <si>
    <t>Паршин Евгений</t>
  </si>
  <si>
    <t>Мозгов Владислав</t>
  </si>
  <si>
    <t>Шершун Алексей</t>
  </si>
  <si>
    <t>Березюк Андрей</t>
  </si>
  <si>
    <t>Истринский р-н</t>
  </si>
  <si>
    <t>Шаховской р-н</t>
  </si>
  <si>
    <t>Прищеп Егор</t>
  </si>
  <si>
    <t>Маслов Дмитрий</t>
  </si>
  <si>
    <t>Пименов Никита</t>
  </si>
  <si>
    <t>Якунин Валентин</t>
  </si>
  <si>
    <t>Клеперов Роман</t>
  </si>
  <si>
    <t>Щелковский р-н</t>
  </si>
  <si>
    <t xml:space="preserve">Корнев Сергей </t>
  </si>
  <si>
    <t>Сычев Иван</t>
  </si>
  <si>
    <t>Бугров Павел</t>
  </si>
  <si>
    <t>Куликов Алексей</t>
  </si>
  <si>
    <t>Горбачев Сергей</t>
  </si>
  <si>
    <t>Ногинский р-н</t>
  </si>
  <si>
    <t>Папанов Дмитрий</t>
  </si>
  <si>
    <t>Тисленко Елисей</t>
  </si>
  <si>
    <t>Рощин Дмитрий</t>
  </si>
  <si>
    <t>Белышев Никита</t>
  </si>
  <si>
    <t>г. Бронницы</t>
  </si>
  <si>
    <t>Попов Алексей</t>
  </si>
  <si>
    <t>Непогодин Александр</t>
  </si>
  <si>
    <t>Азанов Дмитрий</t>
  </si>
  <si>
    <t>Говер Егор</t>
  </si>
  <si>
    <t>Овчинников Александр</t>
  </si>
  <si>
    <t>г. Королев</t>
  </si>
  <si>
    <t>Мустафин Эльдар</t>
  </si>
  <si>
    <t>Маркин Олег</t>
  </si>
  <si>
    <t>Крестиничев Илья</t>
  </si>
  <si>
    <t>Михалев Антон</t>
  </si>
  <si>
    <t>Елизаров Владимир</t>
  </si>
  <si>
    <t>Земляков Александр</t>
  </si>
  <si>
    <t>Липатов Владислав</t>
  </si>
  <si>
    <t>Серов Олег</t>
  </si>
  <si>
    <t>Устенко Сергей</t>
  </si>
  <si>
    <t>Шабалин Евгений</t>
  </si>
  <si>
    <t>Сиднин Сергей</t>
  </si>
  <si>
    <t>Маслов Вадим</t>
  </si>
  <si>
    <t xml:space="preserve">Лебедев Денис </t>
  </si>
  <si>
    <t>Егоров Александр</t>
  </si>
  <si>
    <t>Милованов Юрий</t>
  </si>
  <si>
    <t>Павлово-Посадский р</t>
  </si>
  <si>
    <t>Кузнецов Илья</t>
  </si>
  <si>
    <t>Квас Дмитрий</t>
  </si>
  <si>
    <t>Филин Андрей</t>
  </si>
  <si>
    <t>Тюмин Алексей</t>
  </si>
  <si>
    <t>Ленинский р-н</t>
  </si>
  <si>
    <t>Яраев Александр</t>
  </si>
  <si>
    <t>Солнечногорский р-н</t>
  </si>
  <si>
    <t>Никифоров Валентин</t>
  </si>
  <si>
    <t>Двоеглазов Михаил</t>
  </si>
  <si>
    <t>Шитов Сергей</t>
  </si>
  <si>
    <t>Древляк Кирилл</t>
  </si>
  <si>
    <t>Блохин Виталий</t>
  </si>
  <si>
    <t>Меликян Артур</t>
  </si>
  <si>
    <t>Раменский мун. р-н</t>
  </si>
  <si>
    <t>Воронкин Алексей</t>
  </si>
  <si>
    <t>Плаксинов Роман</t>
  </si>
  <si>
    <t>Дятченко Константин</t>
  </si>
  <si>
    <t>Павлуцкий Роман</t>
  </si>
  <si>
    <t>Юсунов Руслан</t>
  </si>
  <si>
    <t>г. Подольск</t>
  </si>
  <si>
    <t>Пещерский Александр</t>
  </si>
  <si>
    <t>Соседов Александр</t>
  </si>
  <si>
    <t>Абдулаев Имран</t>
  </si>
  <si>
    <t>Николаев Сергей</t>
  </si>
  <si>
    <t>Изосмов Иван</t>
  </si>
  <si>
    <t>г. Серпухов</t>
  </si>
  <si>
    <t>Андреев Кирилл</t>
  </si>
  <si>
    <t>Горынцев Вячеслав</t>
  </si>
  <si>
    <t xml:space="preserve">Макаров Дмитрий </t>
  </si>
  <si>
    <t>Цуканов Александр</t>
  </si>
  <si>
    <t>Широков Руслан</t>
  </si>
  <si>
    <t>Пушкинский р-н</t>
  </si>
  <si>
    <t>Когут Андрей</t>
  </si>
  <si>
    <t>Ермаков Михаил</t>
  </si>
  <si>
    <t>Соколовский Василий</t>
  </si>
  <si>
    <t xml:space="preserve">Береза Максим </t>
  </si>
  <si>
    <t>Сошников Никита</t>
  </si>
  <si>
    <t>г.о. Химки</t>
  </si>
  <si>
    <t>Мереуца Константин</t>
  </si>
  <si>
    <t>Зарубин Юлиан</t>
  </si>
  <si>
    <t>Ханзерук Денис</t>
  </si>
  <si>
    <t>Сказин Юрий</t>
  </si>
  <si>
    <t>Сысуев Константин</t>
  </si>
  <si>
    <t>Одинцовский р-н</t>
  </si>
  <si>
    <t>Сидоров Ильмар</t>
  </si>
  <si>
    <t>Сидоров Эльвир</t>
  </si>
  <si>
    <t>Кожарский Никита</t>
  </si>
  <si>
    <t>Кудряшов Николай</t>
  </si>
  <si>
    <t>Палухинских Андрей</t>
  </si>
  <si>
    <t>Луховицкий мун. Р.</t>
  </si>
  <si>
    <t>Шарафутдинов Рустам</t>
  </si>
  <si>
    <t>Москалев Евгений</t>
  </si>
  <si>
    <t>Пчелкин Виктор</t>
  </si>
  <si>
    <t>Оликов Илья</t>
  </si>
  <si>
    <t>Кузьманин Александр</t>
  </si>
  <si>
    <t>Воскресенский р-н</t>
  </si>
  <si>
    <t>Крысанов Евгений</t>
  </si>
  <si>
    <t>Старков Павел</t>
  </si>
  <si>
    <t>Сергеев Илья</t>
  </si>
  <si>
    <t>Голубовский Семен</t>
  </si>
  <si>
    <t>Петропавловский Николай</t>
  </si>
  <si>
    <t>г. Протвино</t>
  </si>
  <si>
    <t>Агафонов Дмитрий</t>
  </si>
  <si>
    <t>Берестов Алексей</t>
  </si>
  <si>
    <t xml:space="preserve">Кривенко Владимир </t>
  </si>
  <si>
    <t>Кривенко Максим</t>
  </si>
  <si>
    <t>Немков  Марк</t>
  </si>
  <si>
    <t>Каширский мун. Р-н</t>
  </si>
  <si>
    <t>Розов Вячеслав</t>
  </si>
  <si>
    <t>Константинов Сергей</t>
  </si>
  <si>
    <t>Кузьмин Михаил</t>
  </si>
  <si>
    <t>Роганов Сергей</t>
  </si>
  <si>
    <t>Одинаев Димиод</t>
  </si>
  <si>
    <t>Подольский р-н</t>
  </si>
  <si>
    <t>Домбровский Илья</t>
  </si>
  <si>
    <t>Акимов Игорь</t>
  </si>
  <si>
    <t>Баканов Александр</t>
  </si>
  <si>
    <t>Захаров Андрей</t>
  </si>
  <si>
    <t>Митраков Максим</t>
  </si>
  <si>
    <t>Чеховский мун. Р-н</t>
  </si>
  <si>
    <t>Алексеев Роман</t>
  </si>
  <si>
    <t>Грушевой Алексей</t>
  </si>
  <si>
    <t>Креймер Андрей</t>
  </si>
  <si>
    <t xml:space="preserve">Калинин Роман </t>
  </si>
  <si>
    <t>Кислый Алексанр</t>
  </si>
  <si>
    <t>Ступинский мун. Р-н</t>
  </si>
  <si>
    <t>Грива Антон</t>
  </si>
  <si>
    <t>Пудовкин Виталий</t>
  </si>
  <si>
    <t>Климов Владимир</t>
  </si>
  <si>
    <t>Ушаков Антон</t>
  </si>
  <si>
    <t>Рузский р-н</t>
  </si>
  <si>
    <t>Обухов Александр</t>
  </si>
  <si>
    <t>Рыбаков Дмитрий</t>
  </si>
  <si>
    <t>Патрикеев Денис</t>
  </si>
  <si>
    <t xml:space="preserve">Китанин Даниил </t>
  </si>
  <si>
    <t xml:space="preserve">Лукашов Сергей </t>
  </si>
  <si>
    <t>Волоколамский р-н</t>
  </si>
  <si>
    <t>Николаев Александр</t>
  </si>
  <si>
    <t>Тюленев Алексей</t>
  </si>
  <si>
    <t>Козловцев Олег</t>
  </si>
  <si>
    <t>Мысин Роман</t>
  </si>
  <si>
    <t>Антонов Руслан</t>
  </si>
  <si>
    <t xml:space="preserve">бобылев Сергей </t>
  </si>
  <si>
    <t>Корсаков Иван</t>
  </si>
  <si>
    <t>Мальцев Евгений</t>
  </si>
  <si>
    <t>Третьяков Константин</t>
  </si>
  <si>
    <t>Зубков Андрей</t>
  </si>
  <si>
    <t>Шатурский р-н</t>
  </si>
  <si>
    <t>Жуковский г.о.</t>
  </si>
  <si>
    <t>Демидов Евгений</t>
  </si>
  <si>
    <t>Галка Евгений</t>
  </si>
  <si>
    <t xml:space="preserve">Ромашин Денис </t>
  </si>
  <si>
    <t>Ракитин Иван</t>
  </si>
  <si>
    <t>Волков Максим</t>
  </si>
  <si>
    <t>Можайский р-н</t>
  </si>
  <si>
    <t>Сергиео-Посадский р-н</t>
  </si>
  <si>
    <t>Красногорский р-н</t>
  </si>
  <si>
    <t>Жуков Роман</t>
  </si>
  <si>
    <t>Босов Кирилл</t>
  </si>
  <si>
    <t>Худенко Антон</t>
  </si>
  <si>
    <t>Моисеев Андрей</t>
  </si>
  <si>
    <t>Асриянц Ваграм</t>
  </si>
  <si>
    <t>г. Железнодорожный</t>
  </si>
  <si>
    <t>Талдомский м.р.</t>
  </si>
  <si>
    <t>Совалев Михаил</t>
  </si>
  <si>
    <t>Рыжов Роман</t>
  </si>
  <si>
    <t>Кузнецов Андрей</t>
  </si>
  <si>
    <t>Белов Руслан</t>
  </si>
  <si>
    <t>Поздняков Андрей</t>
  </si>
  <si>
    <t>Карпов Александр</t>
  </si>
  <si>
    <t>Романов И.И.</t>
  </si>
  <si>
    <t>Малетина Т.В.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</si>
</sst>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b/>
      <sz val="8"/>
      <name val="Times New Roman Cyr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Arial Cyr"/>
      <family val="0"/>
    </font>
    <font>
      <b/>
      <sz val="7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 vertical="justify"/>
      <protection hidden="1"/>
    </xf>
    <xf numFmtId="0" fontId="2" fillId="33" borderId="12" xfId="0" applyFont="1" applyFill="1" applyBorder="1" applyAlignment="1" applyProtection="1">
      <alignment horizontal="center" vertical="justify" wrapText="1"/>
      <protection hidden="1"/>
    </xf>
    <xf numFmtId="0" fontId="2" fillId="33" borderId="12" xfId="0" applyFont="1" applyFill="1" applyBorder="1" applyAlignment="1" applyProtection="1">
      <alignment horizontal="center" vertical="justify"/>
      <protection hidden="1"/>
    </xf>
    <xf numFmtId="0" fontId="2" fillId="33" borderId="13" xfId="0" applyFont="1" applyFill="1" applyBorder="1" applyAlignment="1" applyProtection="1">
      <alignment horizontal="center" vertical="justify"/>
      <protection hidden="1"/>
    </xf>
    <xf numFmtId="0" fontId="2" fillId="35" borderId="14" xfId="0" applyFont="1" applyFill="1" applyBorder="1" applyAlignment="1" applyProtection="1">
      <alignment horizontal="center"/>
      <protection hidden="1"/>
    </xf>
    <xf numFmtId="0" fontId="0" fillId="35" borderId="15" xfId="0" applyFill="1" applyBorder="1" applyAlignment="1" applyProtection="1">
      <alignment horizontal="center" wrapText="1"/>
      <protection hidden="1"/>
    </xf>
    <xf numFmtId="0" fontId="0" fillId="35" borderId="15" xfId="0" applyFill="1" applyBorder="1" applyAlignment="1" applyProtection="1">
      <alignment horizontal="center"/>
      <protection hidden="1"/>
    </xf>
    <xf numFmtId="0" fontId="2" fillId="35" borderId="16" xfId="0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36" borderId="19" xfId="0" applyFont="1" applyFill="1" applyBorder="1" applyAlignment="1" applyProtection="1">
      <alignment horizontal="center"/>
      <protection hidden="1"/>
    </xf>
    <xf numFmtId="0" fontId="0" fillId="36" borderId="20" xfId="0" applyFill="1" applyBorder="1" applyAlignment="1" applyProtection="1">
      <alignment horizontal="center"/>
      <protection hidden="1"/>
    </xf>
    <xf numFmtId="0" fontId="2" fillId="36" borderId="2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 horizontal="center" vertical="justify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0" fontId="8" fillId="33" borderId="10" xfId="0" applyNumberFormat="1" applyFont="1" applyFill="1" applyBorder="1" applyAlignment="1" applyProtection="1">
      <alignment horizontal="center"/>
      <protection hidden="1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" fillId="37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33" borderId="10" xfId="0" applyNumberForma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0" fillId="36" borderId="2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5" fillId="38" borderId="10" xfId="0" applyFont="1" applyFill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22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6" fillId="0" borderId="10" xfId="0" applyNumberFormat="1" applyFont="1" applyFill="1" applyBorder="1" applyAlignment="1" applyProtection="1">
      <alignment horizontal="left"/>
      <protection locked="0"/>
    </xf>
    <xf numFmtId="0" fontId="16" fillId="33" borderId="10" xfId="0" applyNumberFormat="1" applyFont="1" applyFill="1" applyBorder="1" applyAlignment="1" applyProtection="1">
      <alignment horizontal="left"/>
      <protection locked="0"/>
    </xf>
    <xf numFmtId="0" fontId="17" fillId="33" borderId="10" xfId="0" applyNumberFormat="1" applyFont="1" applyFill="1" applyBorder="1" applyAlignment="1" applyProtection="1">
      <alignment horizontal="left"/>
      <protection locked="0"/>
    </xf>
    <xf numFmtId="0" fontId="17" fillId="0" borderId="1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hidden="1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NumberFormat="1" applyFont="1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1" fillId="39" borderId="10" xfId="0" applyFont="1" applyFill="1" applyBorder="1" applyAlignment="1" applyProtection="1">
      <alignment horizontal="center" vertical="center" wrapText="1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18" fillId="39" borderId="10" xfId="0" applyFont="1" applyFill="1" applyBorder="1" applyAlignment="1" applyProtection="1">
      <alignment horizontal="center" vertical="center" wrapText="1"/>
      <protection locked="0"/>
    </xf>
    <xf numFmtId="0" fontId="19" fillId="39" borderId="10" xfId="0" applyFont="1" applyFill="1" applyBorder="1" applyAlignment="1" applyProtection="1">
      <alignment horizontal="center" vertical="center"/>
      <protection locked="0"/>
    </xf>
    <xf numFmtId="0" fontId="4" fillId="39" borderId="10" xfId="0" applyFont="1" applyFill="1" applyBorder="1" applyAlignment="1" applyProtection="1">
      <alignment horizontal="center" vertical="center" wrapText="1"/>
      <protection locked="0"/>
    </xf>
    <xf numFmtId="0" fontId="3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horizontal="center" vertical="center" wrapText="1"/>
      <protection locked="0"/>
    </xf>
    <xf numFmtId="0" fontId="21" fillId="39" borderId="10" xfId="0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2" fillId="38" borderId="10" xfId="0" applyNumberFormat="1" applyFont="1" applyFill="1" applyBorder="1" applyAlignment="1" applyProtection="1">
      <alignment horizontal="center" vertical="center"/>
      <protection hidden="1"/>
    </xf>
    <xf numFmtId="0" fontId="0" fillId="38" borderId="10" xfId="0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0" fontId="2" fillId="39" borderId="10" xfId="0" applyNumberFormat="1" applyFont="1" applyFill="1" applyBorder="1" applyAlignment="1" applyProtection="1">
      <alignment horizontal="center" vertical="center"/>
      <protection hidden="1"/>
    </xf>
    <xf numFmtId="0" fontId="0" fillId="39" borderId="10" xfId="0" applyFont="1" applyFill="1" applyBorder="1" applyAlignment="1" applyProtection="1">
      <alignment horizontal="center" vertical="center"/>
      <protection hidden="1"/>
    </xf>
    <xf numFmtId="0" fontId="7" fillId="39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7" fillId="39" borderId="23" xfId="0" applyFont="1" applyFill="1" applyBorder="1" applyAlignment="1" applyProtection="1">
      <alignment horizontal="center" vertical="center" wrapText="1"/>
      <protection locked="0"/>
    </xf>
    <xf numFmtId="0" fontId="7" fillId="39" borderId="24" xfId="0" applyFont="1" applyFill="1" applyBorder="1" applyAlignment="1" applyProtection="1">
      <alignment horizontal="center" vertical="center" wrapText="1"/>
      <protection locked="0"/>
    </xf>
    <xf numFmtId="0" fontId="7" fillId="39" borderId="25" xfId="0" applyFont="1" applyFill="1" applyBorder="1" applyAlignment="1" applyProtection="1">
      <alignment horizontal="center" vertical="center" wrapText="1"/>
      <protection locked="0"/>
    </xf>
    <xf numFmtId="0" fontId="7" fillId="39" borderId="26" xfId="0" applyFont="1" applyFill="1" applyBorder="1" applyAlignment="1" applyProtection="1">
      <alignment horizontal="center" vertical="center" wrapText="1"/>
      <protection locked="0"/>
    </xf>
    <xf numFmtId="164" fontId="8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13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6"/>
  <sheetViews>
    <sheetView tabSelected="1"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D305" sqref="AD305"/>
    </sheetView>
  </sheetViews>
  <sheetFormatPr defaultColWidth="9.00390625" defaultRowHeight="12.75"/>
  <cols>
    <col min="1" max="1" width="4.75390625" style="5" customWidth="1"/>
    <col min="2" max="2" width="18.25390625" style="57" customWidth="1"/>
    <col min="3" max="3" width="6.125" style="5" customWidth="1"/>
    <col min="4" max="4" width="16.375" style="62" customWidth="1"/>
    <col min="5" max="5" width="4.25390625" style="5" customWidth="1"/>
    <col min="6" max="6" width="3.875" style="5" customWidth="1"/>
    <col min="7" max="7" width="4.125" style="5" customWidth="1"/>
    <col min="8" max="8" width="4.25390625" style="5" customWidth="1"/>
    <col min="9" max="10" width="3.875" style="5" customWidth="1"/>
    <col min="11" max="11" width="7.375" style="5" customWidth="1"/>
    <col min="12" max="12" width="4.25390625" style="5" customWidth="1"/>
    <col min="13" max="13" width="4.375" style="5" customWidth="1"/>
    <col min="14" max="14" width="5.00390625" style="5" customWidth="1"/>
    <col min="15" max="15" width="4.625" style="5" customWidth="1"/>
    <col min="16" max="16" width="5.375" style="5" customWidth="1"/>
    <col min="17" max="17" width="4.625" style="5" customWidth="1"/>
    <col min="18" max="18" width="5.00390625" style="5" customWidth="1"/>
    <col min="19" max="19" width="4.625" style="5" customWidth="1"/>
    <col min="20" max="20" width="6.25390625" style="5" customWidth="1"/>
    <col min="21" max="21" width="4.75390625" style="5" customWidth="1"/>
    <col min="22" max="22" width="5.625" style="5" customWidth="1"/>
    <col min="23" max="23" width="4.75390625" style="5" customWidth="1"/>
    <col min="24" max="24" width="5.625" style="5" customWidth="1"/>
    <col min="25" max="25" width="4.875" style="72" customWidth="1"/>
    <col min="26" max="26" width="4.625" style="5" customWidth="1"/>
    <col min="27" max="16384" width="9.125" style="5" customWidth="1"/>
  </cols>
  <sheetData>
    <row r="1" spans="2:25" s="45" customFormat="1" ht="12.75">
      <c r="B1" s="54"/>
      <c r="D1" s="58"/>
      <c r="Y1" s="70"/>
    </row>
    <row r="2" spans="1:25" s="45" customFormat="1" ht="15.7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s="45" customFormat="1" ht="18">
      <c r="A3" s="114" t="s">
        <v>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25" s="45" customFormat="1" ht="12" customHeight="1">
      <c r="A4" s="48"/>
      <c r="B4" s="55"/>
      <c r="C4" s="48"/>
      <c r="D4" s="5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71"/>
    </row>
    <row r="5" spans="1:25" s="45" customFormat="1" ht="12" customHeight="1">
      <c r="A5" s="48"/>
      <c r="B5" s="55"/>
      <c r="C5" s="48"/>
      <c r="D5" s="59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71"/>
    </row>
    <row r="6" spans="1:25" s="45" customFormat="1" ht="15.75">
      <c r="A6" s="49" t="s">
        <v>23</v>
      </c>
      <c r="B6" s="64" t="s">
        <v>26</v>
      </c>
      <c r="C6" s="47"/>
      <c r="D6" s="60"/>
      <c r="E6" s="47"/>
      <c r="F6" s="47"/>
      <c r="G6" s="47"/>
      <c r="K6" s="45" t="s">
        <v>23</v>
      </c>
      <c r="U6" s="112">
        <v>40600</v>
      </c>
      <c r="V6" s="112"/>
      <c r="W6" s="112"/>
      <c r="X6" s="113"/>
      <c r="Y6" s="113"/>
    </row>
    <row r="7" spans="2:5" ht="12.75">
      <c r="B7" s="56" t="s">
        <v>16</v>
      </c>
      <c r="C7" s="42">
        <f>COUNT(A11:A310)</f>
        <v>250</v>
      </c>
      <c r="D7" s="61" t="s">
        <v>17</v>
      </c>
      <c r="E7" s="42">
        <v>50</v>
      </c>
    </row>
    <row r="8" spans="1:25" ht="12.75" customHeight="1">
      <c r="A8" s="79" t="s">
        <v>0</v>
      </c>
      <c r="B8" s="81" t="s">
        <v>1</v>
      </c>
      <c r="C8" s="83" t="s">
        <v>2</v>
      </c>
      <c r="D8" s="85" t="s">
        <v>3</v>
      </c>
      <c r="E8" s="83" t="s">
        <v>9</v>
      </c>
      <c r="F8" s="84"/>
      <c r="G8" s="84"/>
      <c r="H8" s="93" t="s">
        <v>10</v>
      </c>
      <c r="I8" s="93"/>
      <c r="J8" s="93"/>
      <c r="K8" s="93" t="s">
        <v>4</v>
      </c>
      <c r="L8" s="93"/>
      <c r="M8" s="93"/>
      <c r="N8" s="83" t="s">
        <v>5</v>
      </c>
      <c r="O8" s="84"/>
      <c r="P8" s="83" t="s">
        <v>20</v>
      </c>
      <c r="Q8" s="84"/>
      <c r="R8" s="83" t="s">
        <v>8</v>
      </c>
      <c r="S8" s="83"/>
      <c r="T8" s="96" t="s">
        <v>15</v>
      </c>
      <c r="U8" s="96"/>
      <c r="V8" s="99" t="s">
        <v>25</v>
      </c>
      <c r="W8" s="100"/>
      <c r="X8" s="83" t="s">
        <v>21</v>
      </c>
      <c r="Y8" s="84"/>
    </row>
    <row r="9" spans="1:25" ht="22.5" customHeight="1">
      <c r="A9" s="80"/>
      <c r="B9" s="82"/>
      <c r="C9" s="84"/>
      <c r="D9" s="86"/>
      <c r="E9" s="84"/>
      <c r="F9" s="84"/>
      <c r="G9" s="84"/>
      <c r="H9" s="93"/>
      <c r="I9" s="93"/>
      <c r="J9" s="93"/>
      <c r="K9" s="93"/>
      <c r="L9" s="93"/>
      <c r="M9" s="93"/>
      <c r="N9" s="84"/>
      <c r="O9" s="84"/>
      <c r="P9" s="84"/>
      <c r="Q9" s="84"/>
      <c r="R9" s="83"/>
      <c r="S9" s="83"/>
      <c r="T9" s="96"/>
      <c r="U9" s="96"/>
      <c r="V9" s="101"/>
      <c r="W9" s="102"/>
      <c r="X9" s="84"/>
      <c r="Y9" s="84"/>
    </row>
    <row r="10" spans="1:25" ht="12.75">
      <c r="A10" s="80"/>
      <c r="B10" s="82"/>
      <c r="C10" s="84"/>
      <c r="D10" s="86"/>
      <c r="E10" s="50" t="s">
        <v>11</v>
      </c>
      <c r="F10" s="50" t="s">
        <v>6</v>
      </c>
      <c r="G10" s="51" t="s">
        <v>7</v>
      </c>
      <c r="H10" s="50" t="s">
        <v>11</v>
      </c>
      <c r="I10" s="50" t="s">
        <v>6</v>
      </c>
      <c r="J10" s="51" t="s">
        <v>7</v>
      </c>
      <c r="K10" s="50" t="s">
        <v>11</v>
      </c>
      <c r="L10" s="50" t="s">
        <v>6</v>
      </c>
      <c r="M10" s="51" t="s">
        <v>7</v>
      </c>
      <c r="N10" s="52" t="s">
        <v>6</v>
      </c>
      <c r="O10" s="53" t="s">
        <v>7</v>
      </c>
      <c r="P10" s="52" t="s">
        <v>6</v>
      </c>
      <c r="Q10" s="51" t="s">
        <v>7</v>
      </c>
      <c r="R10" s="50" t="s">
        <v>6</v>
      </c>
      <c r="S10" s="51" t="s">
        <v>7</v>
      </c>
      <c r="T10" s="50" t="s">
        <v>6</v>
      </c>
      <c r="U10" s="51" t="s">
        <v>7</v>
      </c>
      <c r="V10" s="50" t="s">
        <v>6</v>
      </c>
      <c r="W10" s="51" t="s">
        <v>7</v>
      </c>
      <c r="X10" s="52" t="s">
        <v>6</v>
      </c>
      <c r="Y10" s="73" t="s">
        <v>7</v>
      </c>
    </row>
    <row r="11" spans="1:26" ht="12.75" customHeight="1">
      <c r="A11" s="40">
        <v>1</v>
      </c>
      <c r="B11" s="65" t="s">
        <v>30</v>
      </c>
      <c r="C11" s="37">
        <v>23</v>
      </c>
      <c r="D11" s="87" t="s">
        <v>27</v>
      </c>
      <c r="E11" s="29">
        <v>44</v>
      </c>
      <c r="F11" s="31">
        <f>IF(E11="","",LOOKUP(E11,Очки!$C$3:$C$104,Очки!$B$3:$B$104))</f>
        <v>88</v>
      </c>
      <c r="G11" s="39">
        <f aca="true" t="shared" si="0" ref="G11:G74">IF(E11="","",RANK(E11,E$11:E$310,0))</f>
        <v>2</v>
      </c>
      <c r="H11" s="35">
        <v>10</v>
      </c>
      <c r="I11" s="31">
        <f>IF(H11="","",LOOKUP(H11,Очки!$D$3:$D$104,Очки!$B$3:$B$104))</f>
        <v>28</v>
      </c>
      <c r="J11" s="39">
        <f aca="true" t="shared" si="1" ref="J11:J74">IF(H11="","",RANK(H11,H$11:H$310,0))</f>
        <v>200</v>
      </c>
      <c r="K11" s="33">
        <v>20.4</v>
      </c>
      <c r="L11" s="31">
        <f>IF(K11="","",LOOKUP(K11,Очки!$F$3:$F$104,Очки!$G$3:$G$104))</f>
        <v>97</v>
      </c>
      <c r="M11" s="39">
        <f aca="true" t="shared" si="2" ref="M11:M74">IF(K11="","",RANK(K11,K$11:K$310,1))</f>
        <v>3</v>
      </c>
      <c r="N11" s="31">
        <f>IF(B11="","",SUM(F11,I11,L11))</f>
        <v>213</v>
      </c>
      <c r="O11" s="1">
        <f aca="true" t="shared" si="3" ref="O11:O74">IF(N11="","",RANK(N11,N$11:N$310,0))</f>
        <v>9</v>
      </c>
      <c r="P11" s="91">
        <f>IF(N16="",SUM(N11:N15),SUM(N11:N16)-MIN(N11:N16))</f>
        <v>1088</v>
      </c>
      <c r="Q11" s="89">
        <f>IF(P11=0,"",RANK(P11,$P$11:$P$310,0))</f>
        <v>1</v>
      </c>
      <c r="R11" s="76">
        <f>IF(S11="",0,(($E$7+1)-S11)*4)</f>
        <v>184</v>
      </c>
      <c r="S11" s="77">
        <v>5</v>
      </c>
      <c r="T11" s="76">
        <f>IF(U11="",0,(($E$7+1)-U11)*4)</f>
        <v>196</v>
      </c>
      <c r="U11" s="77">
        <v>2</v>
      </c>
      <c r="V11" s="76">
        <f>IF(W11="",0,(($E$7+1)-W11)*4)</f>
        <v>184</v>
      </c>
      <c r="W11" s="77">
        <v>5</v>
      </c>
      <c r="X11" s="97">
        <f>IF(D11="","",SUM(P11,R11,T11,V11))</f>
        <v>1652</v>
      </c>
      <c r="Y11" s="94">
        <f>IF(X11="","",RANK(X11,$X$11:$X$310,0))</f>
        <v>1</v>
      </c>
      <c r="Z11" s="45"/>
    </row>
    <row r="12" spans="1:25" ht="12.75" customHeight="1">
      <c r="A12" s="40">
        <v>2</v>
      </c>
      <c r="B12" s="65" t="s">
        <v>29</v>
      </c>
      <c r="C12" s="37">
        <v>24</v>
      </c>
      <c r="D12" s="88"/>
      <c r="E12" s="29">
        <v>42</v>
      </c>
      <c r="F12" s="31">
        <f>IF(E12="","",LOOKUP(E12,Очки!$C$3:$C$104,Очки!$B$3:$B$104))</f>
        <v>84</v>
      </c>
      <c r="G12" s="39">
        <f t="shared" si="0"/>
        <v>3</v>
      </c>
      <c r="H12" s="35">
        <v>15</v>
      </c>
      <c r="I12" s="31">
        <f>IF(H12="","",LOOKUP(H12,Очки!$D$3:$D$104,Очки!$B$3:$B$104))</f>
        <v>40</v>
      </c>
      <c r="J12" s="39">
        <f t="shared" si="1"/>
        <v>118</v>
      </c>
      <c r="K12" s="33">
        <v>21.56</v>
      </c>
      <c r="L12" s="31">
        <f>IF(K12="","",LOOKUP(K12,Очки!$F$3:$F$104,Очки!$G$3:$G$104))</f>
        <v>95</v>
      </c>
      <c r="M12" s="39">
        <f t="shared" si="2"/>
        <v>10</v>
      </c>
      <c r="N12" s="31">
        <f>IF(B12="","",SUM(F12,I12,L12))</f>
        <v>219</v>
      </c>
      <c r="O12" s="1">
        <f t="shared" si="3"/>
        <v>4</v>
      </c>
      <c r="P12" s="92"/>
      <c r="Q12" s="90"/>
      <c r="R12" s="76"/>
      <c r="S12" s="78"/>
      <c r="T12" s="76"/>
      <c r="U12" s="78"/>
      <c r="V12" s="76"/>
      <c r="W12" s="78"/>
      <c r="X12" s="98"/>
      <c r="Y12" s="95"/>
    </row>
    <row r="13" spans="1:25" ht="12.75" customHeight="1">
      <c r="A13" s="40">
        <v>3</v>
      </c>
      <c r="B13" s="65" t="s">
        <v>28</v>
      </c>
      <c r="C13" s="37">
        <v>26</v>
      </c>
      <c r="D13" s="88"/>
      <c r="E13" s="29">
        <v>42</v>
      </c>
      <c r="F13" s="31">
        <f>IF(E13="","",LOOKUP(E13,Очки!$C$3:$C$104,Очки!$B$3:$B$104))</f>
        <v>84</v>
      </c>
      <c r="G13" s="39">
        <f t="shared" si="0"/>
        <v>3</v>
      </c>
      <c r="H13" s="35">
        <v>16</v>
      </c>
      <c r="I13" s="31">
        <f>IF(H13="","",LOOKUP(H13,Очки!$D$3:$D$104,Очки!$B$3:$B$104))</f>
        <v>42</v>
      </c>
      <c r="J13" s="39">
        <f t="shared" si="1"/>
        <v>98</v>
      </c>
      <c r="K13" s="33">
        <v>21.39</v>
      </c>
      <c r="L13" s="31">
        <f>IF(K13="","",LOOKUP(K13,Очки!$F$3:$F$104,Очки!$G$3:$G$104))</f>
        <v>95</v>
      </c>
      <c r="M13" s="39">
        <f t="shared" si="2"/>
        <v>7</v>
      </c>
      <c r="N13" s="31">
        <f>IF(B13="","",SUM(F13,I13,L13))</f>
        <v>221</v>
      </c>
      <c r="O13" s="1">
        <f t="shared" si="3"/>
        <v>3</v>
      </c>
      <c r="P13" s="92"/>
      <c r="Q13" s="90"/>
      <c r="R13" s="76"/>
      <c r="S13" s="78"/>
      <c r="T13" s="76"/>
      <c r="U13" s="78"/>
      <c r="V13" s="76"/>
      <c r="W13" s="78"/>
      <c r="X13" s="98"/>
      <c r="Y13" s="95"/>
    </row>
    <row r="14" spans="1:25" ht="12.75" customHeight="1">
      <c r="A14" s="40">
        <v>4</v>
      </c>
      <c r="B14" s="65" t="s">
        <v>31</v>
      </c>
      <c r="C14" s="37">
        <v>593</v>
      </c>
      <c r="D14" s="88"/>
      <c r="E14" s="29">
        <v>45</v>
      </c>
      <c r="F14" s="31">
        <f>IF(E14="","",LOOKUP(E14,Очки!$C$3:$C$104,Очки!$B$3:$B$104))</f>
        <v>90</v>
      </c>
      <c r="G14" s="39">
        <f t="shared" si="0"/>
        <v>1</v>
      </c>
      <c r="H14" s="35">
        <v>12</v>
      </c>
      <c r="I14" s="31">
        <f>IF(H14="","",LOOKUP(H14,Очки!$D$3:$D$104,Очки!$B$3:$B$104))</f>
        <v>34</v>
      </c>
      <c r="J14" s="39">
        <f t="shared" si="1"/>
        <v>167</v>
      </c>
      <c r="K14" s="33">
        <v>21.45</v>
      </c>
      <c r="L14" s="31">
        <f>IF(K14="","",LOOKUP(K14,Очки!$F$3:$F$104,Очки!$G$3:$G$104))</f>
        <v>95</v>
      </c>
      <c r="M14" s="39">
        <f t="shared" si="2"/>
        <v>8</v>
      </c>
      <c r="N14" s="31">
        <f aca="true" t="shared" si="4" ref="N14:N22">IF(B14="","",SUM(F14,I14,L14))</f>
        <v>219</v>
      </c>
      <c r="O14" s="1">
        <f t="shared" si="3"/>
        <v>4</v>
      </c>
      <c r="P14" s="92"/>
      <c r="Q14" s="90"/>
      <c r="R14" s="76"/>
      <c r="S14" s="78"/>
      <c r="T14" s="76"/>
      <c r="U14" s="78"/>
      <c r="V14" s="76"/>
      <c r="W14" s="78"/>
      <c r="X14" s="98"/>
      <c r="Y14" s="95"/>
    </row>
    <row r="15" spans="1:25" ht="12.75" customHeight="1">
      <c r="A15" s="40">
        <v>5</v>
      </c>
      <c r="B15" s="65" t="s">
        <v>32</v>
      </c>
      <c r="C15" s="37">
        <v>571</v>
      </c>
      <c r="D15" s="88"/>
      <c r="E15" s="29">
        <v>41</v>
      </c>
      <c r="F15" s="31">
        <f>IF(E15="","",LOOKUP(E15,Очки!$C$3:$C$104,Очки!$B$3:$B$104))</f>
        <v>82</v>
      </c>
      <c r="G15" s="39">
        <f t="shared" si="0"/>
        <v>6</v>
      </c>
      <c r="H15" s="35">
        <v>14</v>
      </c>
      <c r="I15" s="31">
        <f>IF(H15="","",LOOKUP(H15,Очки!$D$3:$D$104,Очки!$B$3:$B$104))</f>
        <v>38</v>
      </c>
      <c r="J15" s="39">
        <f t="shared" si="1"/>
        <v>142</v>
      </c>
      <c r="K15" s="33">
        <v>21.15</v>
      </c>
      <c r="L15" s="31">
        <f>IF(K15="","",LOOKUP(K15,Очки!$F$3:$F$104,Очки!$G$3:$G$104))</f>
        <v>96</v>
      </c>
      <c r="M15" s="39">
        <f t="shared" si="2"/>
        <v>6</v>
      </c>
      <c r="N15" s="31">
        <f t="shared" si="4"/>
        <v>216</v>
      </c>
      <c r="O15" s="1">
        <f t="shared" si="3"/>
        <v>6</v>
      </c>
      <c r="P15" s="92"/>
      <c r="Q15" s="90"/>
      <c r="R15" s="76"/>
      <c r="S15" s="78"/>
      <c r="T15" s="76"/>
      <c r="U15" s="78"/>
      <c r="V15" s="76"/>
      <c r="W15" s="78"/>
      <c r="X15" s="98"/>
      <c r="Y15" s="95"/>
    </row>
    <row r="16" spans="1:25" ht="12.75" customHeight="1">
      <c r="A16" s="40" t="s">
        <v>23</v>
      </c>
      <c r="B16" s="65"/>
      <c r="C16" s="37"/>
      <c r="D16" s="88"/>
      <c r="E16" s="29"/>
      <c r="F16" s="31">
        <f>IF(E16="","",LOOKUP(E16,Очки!$C$3:$C$104,Очки!$B$3:$B$104))</f>
      </c>
      <c r="G16" s="39">
        <f t="shared" si="0"/>
      </c>
      <c r="H16" s="35"/>
      <c r="I16" s="31">
        <f>IF(H16="","",LOOKUP(H16,Очки!$D$3:$D$104,Очки!$B$3:$B$104))</f>
      </c>
      <c r="J16" s="39">
        <f t="shared" si="1"/>
      </c>
      <c r="K16" s="33"/>
      <c r="L16" s="31">
        <f>IF(K16="","",LOOKUP(K16,Очки!$F$3:$F$104,Очки!$G$3:$G$104))</f>
      </c>
      <c r="M16" s="39">
        <f t="shared" si="2"/>
      </c>
      <c r="N16" s="31">
        <f t="shared" si="4"/>
      </c>
      <c r="O16" s="1">
        <f t="shared" si="3"/>
      </c>
      <c r="P16" s="92"/>
      <c r="Q16" s="90"/>
      <c r="R16" s="76"/>
      <c r="S16" s="78"/>
      <c r="T16" s="76"/>
      <c r="U16" s="78"/>
      <c r="V16" s="76"/>
      <c r="W16" s="78"/>
      <c r="X16" s="98"/>
      <c r="Y16" s="95"/>
    </row>
    <row r="17" spans="1:26" ht="12.75" customHeight="1">
      <c r="A17" s="41">
        <v>1</v>
      </c>
      <c r="B17" s="66" t="s">
        <v>34</v>
      </c>
      <c r="C17" s="38">
        <v>1077</v>
      </c>
      <c r="D17" s="107" t="s">
        <v>33</v>
      </c>
      <c r="E17" s="30">
        <v>4</v>
      </c>
      <c r="F17" s="32">
        <v>8</v>
      </c>
      <c r="G17" s="39">
        <f t="shared" si="0"/>
        <v>212</v>
      </c>
      <c r="H17" s="36">
        <v>15</v>
      </c>
      <c r="I17" s="32">
        <f>IF(H17="","",LOOKUP(H17,Очки!$D$3:$D$104,Очки!$B$3:$B$104))</f>
        <v>40</v>
      </c>
      <c r="J17" s="39">
        <f t="shared" si="1"/>
        <v>118</v>
      </c>
      <c r="K17" s="34">
        <v>26.59</v>
      </c>
      <c r="L17" s="32">
        <f>IF(K17="","",LOOKUP(K17,Очки!$F$3:$F$104,Очки!$G$3:$G$104))</f>
        <v>85</v>
      </c>
      <c r="M17" s="39">
        <f t="shared" si="2"/>
        <v>63</v>
      </c>
      <c r="N17" s="32">
        <f t="shared" si="4"/>
        <v>133</v>
      </c>
      <c r="O17" s="2">
        <f t="shared" si="3"/>
        <v>149</v>
      </c>
      <c r="P17" s="91">
        <f>IF(N22="",SUM(N17:N21),SUM(N17:N22)-MIN(N17:N22))</f>
        <v>691</v>
      </c>
      <c r="Q17" s="89">
        <f>IF(P17=0,"",RANK(P17,$P$11:$P$310,0))</f>
        <v>27</v>
      </c>
      <c r="R17" s="76">
        <f>IF(S17="",0,(($E$7+1)-S17)*4)</f>
        <v>168</v>
      </c>
      <c r="S17" s="77">
        <v>9</v>
      </c>
      <c r="T17" s="76">
        <f>IF(U17="",0,(($E$7+1)-U17)*4)</f>
        <v>100</v>
      </c>
      <c r="U17" s="77">
        <v>26</v>
      </c>
      <c r="V17" s="76">
        <f>IF(W17="",0,(($E$7+1)-W17)*4)</f>
        <v>4</v>
      </c>
      <c r="W17" s="77">
        <v>50</v>
      </c>
      <c r="X17" s="103">
        <f>IF(D17="","",SUM(P17,R17,T17,V17))</f>
        <v>963</v>
      </c>
      <c r="Y17" s="105">
        <f>IF(X17="","",RANK(X17,$X$11:$X$310,0))</f>
        <v>26</v>
      </c>
      <c r="Z17" s="45"/>
    </row>
    <row r="18" spans="1:25" ht="12.75" customHeight="1">
      <c r="A18" s="41">
        <v>2</v>
      </c>
      <c r="B18" s="66" t="s">
        <v>35</v>
      </c>
      <c r="C18" s="38">
        <v>1311</v>
      </c>
      <c r="D18" s="108"/>
      <c r="E18" s="30">
        <v>10</v>
      </c>
      <c r="F18" s="32">
        <v>20</v>
      </c>
      <c r="G18" s="39">
        <f t="shared" si="0"/>
        <v>183</v>
      </c>
      <c r="H18" s="36">
        <v>12</v>
      </c>
      <c r="I18" s="32">
        <f>IF(H18="","",LOOKUP(H18,Очки!$D$3:$D$104,Очки!$B$3:$B$104))</f>
        <v>34</v>
      </c>
      <c r="J18" s="39">
        <f t="shared" si="1"/>
        <v>167</v>
      </c>
      <c r="K18" s="34">
        <v>23.05</v>
      </c>
      <c r="L18" s="32">
        <f>IF(K18="","",LOOKUP(K18,Очки!$F$3:$F$104,Очки!$G$3:$G$104))</f>
        <v>92</v>
      </c>
      <c r="M18" s="39">
        <f t="shared" si="2"/>
        <v>18</v>
      </c>
      <c r="N18" s="32">
        <f t="shared" si="4"/>
        <v>146</v>
      </c>
      <c r="O18" s="2">
        <f t="shared" si="3"/>
        <v>122</v>
      </c>
      <c r="P18" s="92"/>
      <c r="Q18" s="90"/>
      <c r="R18" s="76"/>
      <c r="S18" s="78"/>
      <c r="T18" s="76"/>
      <c r="U18" s="78"/>
      <c r="V18" s="76"/>
      <c r="W18" s="78"/>
      <c r="X18" s="104"/>
      <c r="Y18" s="106"/>
    </row>
    <row r="19" spans="1:25" ht="12.75" customHeight="1">
      <c r="A19" s="41">
        <v>3</v>
      </c>
      <c r="B19" s="66" t="s">
        <v>36</v>
      </c>
      <c r="C19" s="38">
        <v>1056</v>
      </c>
      <c r="D19" s="108"/>
      <c r="E19" s="30">
        <v>9</v>
      </c>
      <c r="F19" s="32">
        <v>18</v>
      </c>
      <c r="G19" s="39">
        <f t="shared" si="0"/>
        <v>186</v>
      </c>
      <c r="H19" s="36">
        <v>13</v>
      </c>
      <c r="I19" s="32">
        <f>IF(H19="","",LOOKUP(H19,Очки!$D$3:$D$104,Очки!$B$3:$B$104))</f>
        <v>36</v>
      </c>
      <c r="J19" s="39">
        <f t="shared" si="1"/>
        <v>154</v>
      </c>
      <c r="K19" s="34">
        <v>24.46</v>
      </c>
      <c r="L19" s="32">
        <f>IF(K19="","",LOOKUP(K19,Очки!$F$3:$F$104,Очки!$G$3:$G$104))</f>
        <v>89</v>
      </c>
      <c r="M19" s="39">
        <f t="shared" si="2"/>
        <v>40</v>
      </c>
      <c r="N19" s="32">
        <f t="shared" si="4"/>
        <v>143</v>
      </c>
      <c r="O19" s="2">
        <f t="shared" si="3"/>
        <v>127</v>
      </c>
      <c r="P19" s="92"/>
      <c r="Q19" s="90"/>
      <c r="R19" s="76"/>
      <c r="S19" s="78"/>
      <c r="T19" s="76"/>
      <c r="U19" s="78"/>
      <c r="V19" s="76"/>
      <c r="W19" s="78"/>
      <c r="X19" s="104"/>
      <c r="Y19" s="106"/>
    </row>
    <row r="20" spans="1:25" ht="12.75" customHeight="1">
      <c r="A20" s="41">
        <v>4</v>
      </c>
      <c r="B20" s="66" t="s">
        <v>37</v>
      </c>
      <c r="C20" s="38">
        <v>1481</v>
      </c>
      <c r="D20" s="108"/>
      <c r="E20" s="30">
        <v>3</v>
      </c>
      <c r="F20" s="32">
        <f>IF(E20="","",LOOKUP(E20,Очки!$C$3:$C$104,Очки!$B$3:$B$104))</f>
        <v>6</v>
      </c>
      <c r="G20" s="39">
        <f t="shared" si="0"/>
        <v>217</v>
      </c>
      <c r="H20" s="36">
        <v>17</v>
      </c>
      <c r="I20" s="32">
        <f>IF(H20="","",LOOKUP(H20,Очки!$D$3:$D$104,Очки!$B$3:$B$104))</f>
        <v>44</v>
      </c>
      <c r="J20" s="39">
        <f t="shared" si="1"/>
        <v>84</v>
      </c>
      <c r="K20" s="34">
        <v>23.4</v>
      </c>
      <c r="L20" s="32">
        <f>IF(K20="","",LOOKUP(K20,Очки!$F$3:$F$104,Очки!$G$3:$G$104))</f>
        <v>91</v>
      </c>
      <c r="M20" s="39">
        <f t="shared" si="2"/>
        <v>24</v>
      </c>
      <c r="N20" s="32">
        <f t="shared" si="4"/>
        <v>141</v>
      </c>
      <c r="O20" s="2">
        <f t="shared" si="3"/>
        <v>132</v>
      </c>
      <c r="P20" s="92"/>
      <c r="Q20" s="90"/>
      <c r="R20" s="76"/>
      <c r="S20" s="78"/>
      <c r="T20" s="76"/>
      <c r="U20" s="78"/>
      <c r="V20" s="76"/>
      <c r="W20" s="78"/>
      <c r="X20" s="104"/>
      <c r="Y20" s="106"/>
    </row>
    <row r="21" spans="1:25" ht="12.75" customHeight="1">
      <c r="A21" s="41">
        <v>5</v>
      </c>
      <c r="B21" s="66" t="s">
        <v>38</v>
      </c>
      <c r="C21" s="38">
        <v>1227</v>
      </c>
      <c r="D21" s="108"/>
      <c r="E21" s="30">
        <v>11</v>
      </c>
      <c r="F21" s="32">
        <f>IF(E21="","",LOOKUP(E21,Очки!$C$3:$C$104,Очки!$B$3:$B$104))</f>
        <v>22</v>
      </c>
      <c r="G21" s="39">
        <f t="shared" si="0"/>
        <v>177</v>
      </c>
      <c r="H21" s="36">
        <v>13</v>
      </c>
      <c r="I21" s="32">
        <f>IF(H21="","",LOOKUP(H21,Очки!$D$3:$D$104,Очки!$B$3:$B$104))</f>
        <v>36</v>
      </c>
      <c r="J21" s="39">
        <f t="shared" si="1"/>
        <v>154</v>
      </c>
      <c r="K21" s="34">
        <v>34.25</v>
      </c>
      <c r="L21" s="32">
        <f>IF(K21="","",LOOKUP(K21,Очки!$F$3:$F$104,Очки!$G$3:$G$104))</f>
        <v>70</v>
      </c>
      <c r="M21" s="39">
        <f t="shared" si="2"/>
        <v>115</v>
      </c>
      <c r="N21" s="32">
        <f t="shared" si="4"/>
        <v>128</v>
      </c>
      <c r="O21" s="2">
        <f t="shared" si="3"/>
        <v>158</v>
      </c>
      <c r="P21" s="92"/>
      <c r="Q21" s="90"/>
      <c r="R21" s="76"/>
      <c r="S21" s="78"/>
      <c r="T21" s="76"/>
      <c r="U21" s="78"/>
      <c r="V21" s="76"/>
      <c r="W21" s="78"/>
      <c r="X21" s="104"/>
      <c r="Y21" s="106"/>
    </row>
    <row r="22" spans="1:25" ht="12.75" customHeight="1">
      <c r="A22" s="41">
        <f>IF(B22="","",MAX($A$11:A21)+1)</f>
      </c>
      <c r="B22" s="66"/>
      <c r="C22" s="38"/>
      <c r="D22" s="108"/>
      <c r="E22" s="30"/>
      <c r="F22" s="32">
        <f>IF(E22="","",LOOKUP(E22,Очки!$C$3:$C$104,Очки!$B$3:$B$104))</f>
      </c>
      <c r="G22" s="39">
        <f t="shared" si="0"/>
      </c>
      <c r="H22" s="36"/>
      <c r="I22" s="32">
        <f>IF(H22="","",LOOKUP(H22,Очки!$D$3:$D$104,Очки!$B$3:$B$104))</f>
      </c>
      <c r="J22" s="39">
        <f t="shared" si="1"/>
      </c>
      <c r="K22" s="34"/>
      <c r="L22" s="32">
        <f>IF(K22="","",LOOKUP(K22,Очки!$F$3:$F$104,Очки!$G$3:$G$104))</f>
      </c>
      <c r="M22" s="39">
        <f t="shared" si="2"/>
      </c>
      <c r="N22" s="32">
        <f t="shared" si="4"/>
      </c>
      <c r="O22" s="2">
        <f t="shared" si="3"/>
      </c>
      <c r="P22" s="92"/>
      <c r="Q22" s="90"/>
      <c r="R22" s="76"/>
      <c r="S22" s="78"/>
      <c r="T22" s="76"/>
      <c r="U22" s="78"/>
      <c r="V22" s="76"/>
      <c r="W22" s="78"/>
      <c r="X22" s="104"/>
      <c r="Y22" s="106"/>
    </row>
    <row r="23" spans="1:26" ht="12.75" customHeight="1">
      <c r="A23" s="40">
        <v>1</v>
      </c>
      <c r="B23" s="65" t="s">
        <v>40</v>
      </c>
      <c r="C23" s="37">
        <v>387</v>
      </c>
      <c r="D23" s="87" t="s">
        <v>39</v>
      </c>
      <c r="E23" s="29">
        <v>11</v>
      </c>
      <c r="F23" s="31">
        <f>IF(E23="","",LOOKUP(E23,Очки!$C$3:$C$104,Очки!$B$3:$B$104))</f>
        <v>22</v>
      </c>
      <c r="G23" s="39">
        <f t="shared" si="0"/>
        <v>177</v>
      </c>
      <c r="H23" s="35">
        <v>5</v>
      </c>
      <c r="I23" s="31">
        <f>IF(H23="","",LOOKUP(H23,Очки!$D$3:$D$104,Очки!$B$3:$B$104))</f>
        <v>13</v>
      </c>
      <c r="J23" s="39">
        <f t="shared" si="1"/>
        <v>236</v>
      </c>
      <c r="K23" s="33">
        <v>24.08</v>
      </c>
      <c r="L23" s="31">
        <f>IF(K23="","",LOOKUP(K23,Очки!$F$3:$F$104,Очки!$G$3:$G$104))</f>
        <v>90</v>
      </c>
      <c r="M23" s="39">
        <f t="shared" si="2"/>
        <v>33</v>
      </c>
      <c r="N23" s="31">
        <f>IF(B23="","",SUM(F23,I23,L23))</f>
        <v>125</v>
      </c>
      <c r="O23" s="1">
        <f t="shared" si="3"/>
        <v>161</v>
      </c>
      <c r="P23" s="91">
        <f>IF(N28="",SUM(N23:N27),SUM(N23:N28)-MIN(N23:N28))</f>
        <v>548</v>
      </c>
      <c r="Q23" s="89">
        <f>IF(P23=0,"",RANK(P23,$P$11:$P$310,0))</f>
        <v>39</v>
      </c>
      <c r="R23" s="76">
        <f>IF(S23="",0,(($E$7+1)-S23)*4)</f>
        <v>140</v>
      </c>
      <c r="S23" s="77">
        <v>16</v>
      </c>
      <c r="T23" s="76">
        <f>IF(U23="",0,(($E$7+1)-U23)*4)</f>
        <v>84</v>
      </c>
      <c r="U23" s="77">
        <v>30</v>
      </c>
      <c r="V23" s="76">
        <f>IF(W23="",0,(($E$7+1)-W23)*4)</f>
        <v>72</v>
      </c>
      <c r="W23" s="77">
        <v>33</v>
      </c>
      <c r="X23" s="97">
        <f>IF(D23="","",SUM(P23,R23,T23,V23))</f>
        <v>844</v>
      </c>
      <c r="Y23" s="94">
        <f>IF(X23="","",RANK(X23,$X$11:$X$310,0))</f>
        <v>36</v>
      </c>
      <c r="Z23" s="45"/>
    </row>
    <row r="24" spans="1:25" ht="12.75" customHeight="1">
      <c r="A24" s="40">
        <v>2</v>
      </c>
      <c r="B24" s="65" t="s">
        <v>41</v>
      </c>
      <c r="C24" s="37">
        <v>127</v>
      </c>
      <c r="D24" s="88"/>
      <c r="E24" s="29">
        <v>25</v>
      </c>
      <c r="F24" s="31">
        <f>IF(E24="","",LOOKUP(E24,Очки!$C$3:$C$104,Очки!$B$3:$B$104))</f>
        <v>50</v>
      </c>
      <c r="G24" s="39">
        <f t="shared" si="0"/>
        <v>81</v>
      </c>
      <c r="H24" s="35">
        <v>13</v>
      </c>
      <c r="I24" s="31">
        <f>IF(H24="","",LOOKUP(H24,Очки!$D$3:$D$104,Очки!$B$3:$B$104))</f>
        <v>36</v>
      </c>
      <c r="J24" s="39">
        <f t="shared" si="1"/>
        <v>154</v>
      </c>
      <c r="K24" s="33">
        <v>24.07</v>
      </c>
      <c r="L24" s="31">
        <f>IF(K24="","",LOOKUP(K24,Очки!$F$3:$F$104,Очки!$G$3:$G$104))</f>
        <v>90</v>
      </c>
      <c r="M24" s="39">
        <f t="shared" si="2"/>
        <v>31</v>
      </c>
      <c r="N24" s="31">
        <f>IF(B24="","",SUM(F24,I24,L24))</f>
        <v>176</v>
      </c>
      <c r="O24" s="1">
        <f t="shared" si="3"/>
        <v>53</v>
      </c>
      <c r="P24" s="92"/>
      <c r="Q24" s="90"/>
      <c r="R24" s="76"/>
      <c r="S24" s="78"/>
      <c r="T24" s="76"/>
      <c r="U24" s="78"/>
      <c r="V24" s="76"/>
      <c r="W24" s="78"/>
      <c r="X24" s="98"/>
      <c r="Y24" s="95"/>
    </row>
    <row r="25" spans="1:25" ht="12.75" customHeight="1">
      <c r="A25" s="40">
        <v>3</v>
      </c>
      <c r="B25" s="65" t="s">
        <v>42</v>
      </c>
      <c r="C25" s="37">
        <v>126</v>
      </c>
      <c r="D25" s="88"/>
      <c r="E25" s="29">
        <v>22</v>
      </c>
      <c r="F25" s="31">
        <f>IF(E25="","",LOOKUP(E25,Очки!$C$3:$C$104,Очки!$B$3:$B$104))</f>
        <v>44</v>
      </c>
      <c r="G25" s="39">
        <f t="shared" si="0"/>
        <v>104</v>
      </c>
      <c r="H25" s="35">
        <v>20</v>
      </c>
      <c r="I25" s="31">
        <f>IF(H25="","",LOOKUP(H25,Очки!$D$3:$D$104,Очки!$B$3:$B$104))</f>
        <v>50</v>
      </c>
      <c r="J25" s="39">
        <f t="shared" si="1"/>
        <v>46</v>
      </c>
      <c r="K25" s="33"/>
      <c r="L25" s="31">
        <f>IF(K25="","",LOOKUP(K25,Очки!$F$3:$F$104,Очки!$G$3:$G$104))</f>
      </c>
      <c r="M25" s="39">
        <f t="shared" si="2"/>
      </c>
      <c r="N25" s="31">
        <f aca="true" t="shared" si="5" ref="N25:N34">IF(B25="","",SUM(F25,I25,L25))</f>
        <v>94</v>
      </c>
      <c r="O25" s="1">
        <f t="shared" si="3"/>
        <v>211</v>
      </c>
      <c r="P25" s="92"/>
      <c r="Q25" s="90"/>
      <c r="R25" s="76"/>
      <c r="S25" s="78"/>
      <c r="T25" s="76"/>
      <c r="U25" s="78"/>
      <c r="V25" s="76"/>
      <c r="W25" s="78"/>
      <c r="X25" s="98"/>
      <c r="Y25" s="95"/>
    </row>
    <row r="26" spans="1:25" ht="12.75" customHeight="1">
      <c r="A26" s="40">
        <v>4</v>
      </c>
      <c r="B26" s="65" t="s">
        <v>43</v>
      </c>
      <c r="C26" s="37">
        <v>128</v>
      </c>
      <c r="D26" s="88"/>
      <c r="E26" s="29">
        <v>0</v>
      </c>
      <c r="F26" s="31">
        <f>IF(E26="","",LOOKUP(E26,Очки!$C$3:$C$104,Очки!$B$3:$B$104))</f>
        <v>0</v>
      </c>
      <c r="G26" s="39">
        <f t="shared" si="0"/>
        <v>228</v>
      </c>
      <c r="H26" s="35">
        <v>8</v>
      </c>
      <c r="I26" s="31">
        <f>IF(H26="","",LOOKUP(H26,Очки!$D$3:$D$104,Очки!$B$3:$B$104))</f>
        <v>22</v>
      </c>
      <c r="J26" s="39">
        <f t="shared" si="1"/>
        <v>231</v>
      </c>
      <c r="K26" s="33">
        <v>45.02</v>
      </c>
      <c r="L26" s="31">
        <f>IF(K26="","",LOOKUP(K26,Очки!$F$3:$F$104,Очки!$G$3:$G$104))</f>
        <v>48</v>
      </c>
      <c r="M26" s="39">
        <f t="shared" si="2"/>
        <v>177</v>
      </c>
      <c r="N26" s="31">
        <f t="shared" si="5"/>
        <v>70</v>
      </c>
      <c r="O26" s="1">
        <f t="shared" si="3"/>
        <v>227</v>
      </c>
      <c r="P26" s="92"/>
      <c r="Q26" s="90"/>
      <c r="R26" s="76"/>
      <c r="S26" s="78"/>
      <c r="T26" s="76"/>
      <c r="U26" s="78"/>
      <c r="V26" s="76"/>
      <c r="W26" s="78"/>
      <c r="X26" s="98"/>
      <c r="Y26" s="95"/>
    </row>
    <row r="27" spans="1:25" ht="12.75" customHeight="1">
      <c r="A27" s="40">
        <v>5</v>
      </c>
      <c r="B27" s="65" t="s">
        <v>44</v>
      </c>
      <c r="C27" s="37">
        <v>347</v>
      </c>
      <c r="D27" s="88"/>
      <c r="E27" s="29">
        <v>9</v>
      </c>
      <c r="F27" s="31">
        <f>IF(E27="","",LOOKUP(E27,Очки!$C$3:$C$104,Очки!$B$3:$B$104))</f>
        <v>18</v>
      </c>
      <c r="G27" s="39">
        <f t="shared" si="0"/>
        <v>186</v>
      </c>
      <c r="H27" s="35">
        <v>4</v>
      </c>
      <c r="I27" s="31">
        <f>IF(H27="","",LOOKUP(H27,Очки!$D$3:$D$104,Очки!$B$3:$B$104))</f>
        <v>10</v>
      </c>
      <c r="J27" s="39">
        <f t="shared" si="1"/>
        <v>242</v>
      </c>
      <c r="K27" s="33">
        <v>41.46</v>
      </c>
      <c r="L27" s="31">
        <f>IF(K27="","",LOOKUP(K27,Очки!$F$3:$F$104,Очки!$G$3:$G$104))</f>
        <v>55</v>
      </c>
      <c r="M27" s="39">
        <f t="shared" si="2"/>
        <v>158</v>
      </c>
      <c r="N27" s="31">
        <f t="shared" si="5"/>
        <v>83</v>
      </c>
      <c r="O27" s="1">
        <f t="shared" si="3"/>
        <v>217</v>
      </c>
      <c r="P27" s="92"/>
      <c r="Q27" s="90"/>
      <c r="R27" s="76"/>
      <c r="S27" s="78"/>
      <c r="T27" s="76"/>
      <c r="U27" s="78"/>
      <c r="V27" s="76"/>
      <c r="W27" s="78"/>
      <c r="X27" s="98"/>
      <c r="Y27" s="95"/>
    </row>
    <row r="28" spans="1:25" ht="12.75" customHeight="1">
      <c r="A28" s="40">
        <f>IF(B28="","",MAX($A$11:A27)+1)</f>
      </c>
      <c r="B28" s="65"/>
      <c r="C28" s="37"/>
      <c r="D28" s="88"/>
      <c r="E28" s="29"/>
      <c r="F28" s="31">
        <f>IF(E28="","",LOOKUP(E28,Очки!$C$3:$C$104,Очки!$B$3:$B$104))</f>
      </c>
      <c r="G28" s="39">
        <f t="shared" si="0"/>
      </c>
      <c r="H28" s="35"/>
      <c r="I28" s="31">
        <f>IF(H28="","",LOOKUP(H28,Очки!$D$3:$D$104,Очки!$B$3:$B$104))</f>
      </c>
      <c r="J28" s="39">
        <f t="shared" si="1"/>
      </c>
      <c r="K28" s="33"/>
      <c r="L28" s="31">
        <f>IF(K28="","",LOOKUP(K28,Очки!$F$3:$F$104,Очки!$G$3:$G$104))</f>
      </c>
      <c r="M28" s="39">
        <f t="shared" si="2"/>
      </c>
      <c r="N28" s="31">
        <f t="shared" si="5"/>
      </c>
      <c r="O28" s="1">
        <f t="shared" si="3"/>
      </c>
      <c r="P28" s="92"/>
      <c r="Q28" s="90"/>
      <c r="R28" s="76"/>
      <c r="S28" s="78"/>
      <c r="T28" s="76"/>
      <c r="U28" s="78"/>
      <c r="V28" s="76"/>
      <c r="W28" s="78"/>
      <c r="X28" s="98"/>
      <c r="Y28" s="95"/>
    </row>
    <row r="29" spans="1:26" ht="12.75" customHeight="1">
      <c r="A29" s="41">
        <v>1</v>
      </c>
      <c r="B29" s="66" t="s">
        <v>46</v>
      </c>
      <c r="C29" s="38">
        <v>476</v>
      </c>
      <c r="D29" s="107" t="s">
        <v>45</v>
      </c>
      <c r="E29" s="30">
        <v>29</v>
      </c>
      <c r="F29" s="32">
        <f>IF(E29="","",LOOKUP(E29,Очки!$C$3:$C$104,Очки!$B$3:$B$104))</f>
        <v>58</v>
      </c>
      <c r="G29" s="39">
        <f t="shared" si="0"/>
        <v>58</v>
      </c>
      <c r="H29" s="36">
        <v>11</v>
      </c>
      <c r="I29" s="32">
        <f>IF(H29="","",LOOKUP(H29,Очки!$D$3:$D$104,Очки!$B$3:$B$104))</f>
        <v>31</v>
      </c>
      <c r="J29" s="39">
        <f t="shared" si="1"/>
        <v>182</v>
      </c>
      <c r="K29" s="34">
        <v>30.1</v>
      </c>
      <c r="L29" s="32">
        <f>IF(K29="","",LOOKUP(K29,Очки!$F$3:$F$104,Очки!$G$3:$G$104))</f>
        <v>78</v>
      </c>
      <c r="M29" s="39">
        <f t="shared" si="2"/>
        <v>92</v>
      </c>
      <c r="N29" s="32">
        <f t="shared" si="5"/>
        <v>167</v>
      </c>
      <c r="O29" s="2">
        <f t="shared" si="3"/>
        <v>72</v>
      </c>
      <c r="P29" s="109">
        <f>IF(N34="",SUM(N29:N33),SUM(N29:N34)-MIN(N29:N34))</f>
        <v>726</v>
      </c>
      <c r="Q29" s="89">
        <f>IF(P29=0,"",RANK(P29,$P$11:$P$310,0))</f>
        <v>22</v>
      </c>
      <c r="R29" s="76">
        <v>36</v>
      </c>
      <c r="S29" s="77">
        <v>1</v>
      </c>
      <c r="T29" s="76">
        <f>IF(U29="",0,(($E$7+1)-U29)*4)</f>
        <v>180</v>
      </c>
      <c r="U29" s="77">
        <v>6</v>
      </c>
      <c r="V29" s="76">
        <f>IF(W29="",0,(($E$7+1)-W29)*4)</f>
        <v>88</v>
      </c>
      <c r="W29" s="77">
        <v>29</v>
      </c>
      <c r="X29" s="103">
        <f>IF(D29="","",SUM(P29,R29,T29,V29))</f>
        <v>1030</v>
      </c>
      <c r="Y29" s="105">
        <f>IF(X29="","",RANK(X29,$X$11:$X$310,0))</f>
        <v>21</v>
      </c>
      <c r="Z29" s="45"/>
    </row>
    <row r="30" spans="1:25" ht="12.75" customHeight="1">
      <c r="A30" s="41">
        <v>2</v>
      </c>
      <c r="B30" s="66" t="s">
        <v>47</v>
      </c>
      <c r="C30" s="38">
        <v>299</v>
      </c>
      <c r="D30" s="108"/>
      <c r="E30" s="30">
        <v>23</v>
      </c>
      <c r="F30" s="32">
        <f>IF(E30="","",LOOKUP(E30,Очки!$C$3:$C$104,Очки!$B$3:$B$104))</f>
        <v>46</v>
      </c>
      <c r="G30" s="39">
        <f t="shared" si="0"/>
        <v>93</v>
      </c>
      <c r="H30" s="36">
        <v>19</v>
      </c>
      <c r="I30" s="32">
        <f>IF(H30="","",LOOKUP(H30,Очки!$D$3:$D$104,Очки!$B$3:$B$104))</f>
        <v>48</v>
      </c>
      <c r="J30" s="39">
        <f t="shared" si="1"/>
        <v>62</v>
      </c>
      <c r="K30" s="34">
        <v>25.2</v>
      </c>
      <c r="L30" s="32">
        <f>IF(K30="","",LOOKUP(K30,Очки!$F$3:$F$104,Очки!$G$3:$G$104))</f>
        <v>88</v>
      </c>
      <c r="M30" s="39">
        <f t="shared" si="2"/>
        <v>47</v>
      </c>
      <c r="N30" s="32">
        <f t="shared" si="5"/>
        <v>182</v>
      </c>
      <c r="O30" s="2">
        <f t="shared" si="3"/>
        <v>42</v>
      </c>
      <c r="P30" s="104"/>
      <c r="Q30" s="90"/>
      <c r="R30" s="76"/>
      <c r="S30" s="78"/>
      <c r="T30" s="76"/>
      <c r="U30" s="78"/>
      <c r="V30" s="76"/>
      <c r="W30" s="78"/>
      <c r="X30" s="104"/>
      <c r="Y30" s="106"/>
    </row>
    <row r="31" spans="1:25" ht="12.75" customHeight="1">
      <c r="A31" s="41">
        <v>3</v>
      </c>
      <c r="B31" s="66" t="s">
        <v>48</v>
      </c>
      <c r="C31" s="38">
        <v>417</v>
      </c>
      <c r="D31" s="108"/>
      <c r="E31" s="30">
        <v>0</v>
      </c>
      <c r="F31" s="32">
        <f>IF(E31="","",LOOKUP(E31,Очки!$C$3:$C$104,Очки!$B$3:$B$104))</f>
        <v>0</v>
      </c>
      <c r="G31" s="39">
        <f t="shared" si="0"/>
        <v>228</v>
      </c>
      <c r="H31" s="36">
        <v>14</v>
      </c>
      <c r="I31" s="32">
        <f>IF(H31="","",LOOKUP(H31,Очки!$D$3:$D$104,Очки!$B$3:$B$104))</f>
        <v>38</v>
      </c>
      <c r="J31" s="39">
        <f t="shared" si="1"/>
        <v>142</v>
      </c>
      <c r="K31" s="34">
        <v>51.53</v>
      </c>
      <c r="L31" s="32">
        <f>IF(K31="","",LOOKUP(K31,Очки!$F$3:$F$104,Очки!$G$3:$G$104))</f>
        <v>35</v>
      </c>
      <c r="M31" s="39">
        <f t="shared" si="2"/>
        <v>204</v>
      </c>
      <c r="N31" s="32">
        <f t="shared" si="5"/>
        <v>73</v>
      </c>
      <c r="O31" s="2">
        <f t="shared" si="3"/>
        <v>225</v>
      </c>
      <c r="P31" s="104"/>
      <c r="Q31" s="90"/>
      <c r="R31" s="76"/>
      <c r="S31" s="78"/>
      <c r="T31" s="76"/>
      <c r="U31" s="78"/>
      <c r="V31" s="76"/>
      <c r="W31" s="78"/>
      <c r="X31" s="104"/>
      <c r="Y31" s="106"/>
    </row>
    <row r="32" spans="1:25" ht="12.75" customHeight="1">
      <c r="A32" s="41">
        <v>4</v>
      </c>
      <c r="B32" s="66" t="s">
        <v>49</v>
      </c>
      <c r="C32" s="38">
        <v>176</v>
      </c>
      <c r="D32" s="108"/>
      <c r="E32" s="30">
        <v>5</v>
      </c>
      <c r="F32" s="32">
        <f>IF(E32="","",LOOKUP(E32,Очки!$C$3:$C$104,Очки!$B$3:$B$104))</f>
        <v>10</v>
      </c>
      <c r="G32" s="39">
        <f t="shared" si="0"/>
        <v>207</v>
      </c>
      <c r="H32" s="36">
        <v>21</v>
      </c>
      <c r="I32" s="32">
        <f>IF(H32="","",LOOKUP(H32,Очки!$D$3:$D$104,Очки!$B$3:$B$104))</f>
        <v>52</v>
      </c>
      <c r="J32" s="39">
        <f t="shared" si="1"/>
        <v>35</v>
      </c>
      <c r="K32" s="34">
        <v>26.15</v>
      </c>
      <c r="L32" s="32">
        <f>IF(K32="","",LOOKUP(K32,Очки!$F$3:$F$104,Очки!$G$3:$G$104))</f>
        <v>86</v>
      </c>
      <c r="M32" s="39">
        <f t="shared" si="2"/>
        <v>55</v>
      </c>
      <c r="N32" s="32">
        <f t="shared" si="5"/>
        <v>148</v>
      </c>
      <c r="O32" s="2">
        <f t="shared" si="3"/>
        <v>114</v>
      </c>
      <c r="P32" s="104"/>
      <c r="Q32" s="90"/>
      <c r="R32" s="76"/>
      <c r="S32" s="78"/>
      <c r="T32" s="76"/>
      <c r="U32" s="78"/>
      <c r="V32" s="76"/>
      <c r="W32" s="78"/>
      <c r="X32" s="104"/>
      <c r="Y32" s="106"/>
    </row>
    <row r="33" spans="1:25" ht="12.75" customHeight="1">
      <c r="A33" s="41">
        <v>5</v>
      </c>
      <c r="B33" s="66" t="s">
        <v>50</v>
      </c>
      <c r="C33" s="38">
        <v>409</v>
      </c>
      <c r="D33" s="108"/>
      <c r="E33" s="30">
        <v>12</v>
      </c>
      <c r="F33" s="32">
        <f>IF(E33="","",LOOKUP(E33,Очки!$C$3:$C$104,Очки!$B$3:$B$104))</f>
        <v>24</v>
      </c>
      <c r="G33" s="39">
        <f t="shared" si="0"/>
        <v>171</v>
      </c>
      <c r="H33" s="36">
        <v>21</v>
      </c>
      <c r="I33" s="32">
        <f>IF(H33="","",LOOKUP(H33,Очки!$D$3:$D$104,Очки!$B$3:$B$104))</f>
        <v>52</v>
      </c>
      <c r="J33" s="39">
        <f t="shared" si="1"/>
        <v>35</v>
      </c>
      <c r="K33" s="34">
        <v>29.25</v>
      </c>
      <c r="L33" s="32">
        <f>IF(K33="","",LOOKUP(K33,Очки!$F$3:$F$104,Очки!$G$3:$G$104))</f>
        <v>80</v>
      </c>
      <c r="M33" s="39">
        <f t="shared" si="2"/>
        <v>85</v>
      </c>
      <c r="N33" s="32">
        <f t="shared" si="5"/>
        <v>156</v>
      </c>
      <c r="O33" s="2">
        <f t="shared" si="3"/>
        <v>92</v>
      </c>
      <c r="P33" s="104"/>
      <c r="Q33" s="90"/>
      <c r="R33" s="76"/>
      <c r="S33" s="78"/>
      <c r="T33" s="76"/>
      <c r="U33" s="78"/>
      <c r="V33" s="76"/>
      <c r="W33" s="78"/>
      <c r="X33" s="104"/>
      <c r="Y33" s="106"/>
    </row>
    <row r="34" spans="1:25" ht="12.75" customHeight="1">
      <c r="A34" s="41">
        <f>IF(B34="","",MAX($A$11:A33)+1)</f>
      </c>
      <c r="B34" s="66"/>
      <c r="C34" s="38"/>
      <c r="D34" s="108"/>
      <c r="E34" s="30"/>
      <c r="F34" s="32">
        <f>IF(E34="","",LOOKUP(E34,Очки!$C$3:$C$104,Очки!$B$3:$B$104))</f>
      </c>
      <c r="G34" s="39">
        <f t="shared" si="0"/>
      </c>
      <c r="H34" s="36"/>
      <c r="I34" s="32">
        <f>IF(H34="","",LOOKUP(H34,Очки!$D$3:$D$104,Очки!$B$3:$B$104))</f>
      </c>
      <c r="J34" s="39">
        <f t="shared" si="1"/>
      </c>
      <c r="K34" s="34"/>
      <c r="L34" s="32">
        <f>IF(K34="","",LOOKUP(K34,Очки!$F$3:$F$104,Очки!$G$3:$G$104))</f>
      </c>
      <c r="M34" s="39">
        <f t="shared" si="2"/>
      </c>
      <c r="N34" s="32">
        <f t="shared" si="5"/>
      </c>
      <c r="O34" s="2">
        <f t="shared" si="3"/>
      </c>
      <c r="P34" s="104"/>
      <c r="Q34" s="90"/>
      <c r="R34" s="76"/>
      <c r="S34" s="78"/>
      <c r="T34" s="76"/>
      <c r="U34" s="78"/>
      <c r="V34" s="76"/>
      <c r="W34" s="78"/>
      <c r="X34" s="104"/>
      <c r="Y34" s="106"/>
    </row>
    <row r="35" spans="1:26" ht="12.75" customHeight="1">
      <c r="A35" s="40">
        <v>1</v>
      </c>
      <c r="B35" s="65" t="s">
        <v>52</v>
      </c>
      <c r="C35" s="37">
        <v>1154</v>
      </c>
      <c r="D35" s="87" t="s">
        <v>51</v>
      </c>
      <c r="E35" s="29">
        <v>19</v>
      </c>
      <c r="F35" s="31">
        <f>IF(E35="","",LOOKUP(E35,Очки!$C$3:$C$104,Очки!$B$3:$B$104))</f>
        <v>38</v>
      </c>
      <c r="G35" s="39">
        <f t="shared" si="0"/>
        <v>124</v>
      </c>
      <c r="H35" s="35">
        <v>37</v>
      </c>
      <c r="I35" s="31">
        <f>IF(H35="","",LOOKUP(H35,Очки!$D$3:$D$104,Очки!$B$3:$B$104))</f>
        <v>82</v>
      </c>
      <c r="J35" s="39">
        <f t="shared" si="1"/>
        <v>1</v>
      </c>
      <c r="K35" s="33">
        <v>22.45</v>
      </c>
      <c r="L35" s="31">
        <f>IF(K35="","",LOOKUP(K35,Очки!$F$3:$F$104,Очки!$G$3:$G$104))</f>
        <v>93</v>
      </c>
      <c r="M35" s="39">
        <f t="shared" si="2"/>
        <v>14</v>
      </c>
      <c r="N35" s="31">
        <f>IF(B35="","",SUM(F35,I35,L35))</f>
        <v>213</v>
      </c>
      <c r="O35" s="1">
        <f t="shared" si="3"/>
        <v>9</v>
      </c>
      <c r="P35" s="91">
        <f>IF(N40="",SUM(N35:N39),SUM(N35:N40)-MIN(N35:N40))</f>
        <v>1037</v>
      </c>
      <c r="Q35" s="89">
        <f>IF(P35=0,"",RANK(P35,$P$11:$P$310,0))</f>
        <v>2</v>
      </c>
      <c r="R35" s="76">
        <f>IF(S35="",0,(($E$7+1)-S35)*4)</f>
        <v>144</v>
      </c>
      <c r="S35" s="77">
        <v>15</v>
      </c>
      <c r="T35" s="76">
        <f>IF(U35="",0,(($E$7+1)-U35)*4)</f>
        <v>140</v>
      </c>
      <c r="U35" s="77">
        <v>16</v>
      </c>
      <c r="V35" s="76">
        <f>IF(W35="",0,(($E$7+1)-W35)*4)</f>
        <v>104</v>
      </c>
      <c r="W35" s="77">
        <v>25</v>
      </c>
      <c r="X35" s="97">
        <f>IF(D35="","",SUM(P35,R35,T35,V35))</f>
        <v>1425</v>
      </c>
      <c r="Y35" s="94">
        <f>IF(X35="","",RANK(X35,$X$11:$X$310,0))</f>
        <v>4</v>
      </c>
      <c r="Z35" s="45"/>
    </row>
    <row r="36" spans="1:25" ht="12.75" customHeight="1">
      <c r="A36" s="40">
        <v>2</v>
      </c>
      <c r="B36" s="65" t="s">
        <v>53</v>
      </c>
      <c r="C36" s="37">
        <v>1034</v>
      </c>
      <c r="D36" s="88"/>
      <c r="E36" s="29">
        <v>37</v>
      </c>
      <c r="F36" s="31">
        <f>IF(E36="","",LOOKUP(E36,Очки!$C$3:$C$104,Очки!$B$3:$B$104))</f>
        <v>74</v>
      </c>
      <c r="G36" s="39">
        <f t="shared" si="0"/>
        <v>11</v>
      </c>
      <c r="H36" s="35">
        <v>28</v>
      </c>
      <c r="I36" s="31">
        <f>IF(H36="","",LOOKUP(H36,Очки!$D$3:$D$104,Очки!$B$3:$B$104))</f>
        <v>66</v>
      </c>
      <c r="J36" s="39">
        <f t="shared" si="1"/>
        <v>7</v>
      </c>
      <c r="K36" s="33">
        <v>23.04</v>
      </c>
      <c r="L36" s="31">
        <f>IF(K36="","",LOOKUP(K36,Очки!$F$3:$F$104,Очки!$G$3:$G$104))</f>
        <v>92</v>
      </c>
      <c r="M36" s="39">
        <f t="shared" si="2"/>
        <v>17</v>
      </c>
      <c r="N36" s="31">
        <f>IF(B36="","",SUM(F36,I36,L36))</f>
        <v>232</v>
      </c>
      <c r="O36" s="1">
        <f t="shared" si="3"/>
        <v>2</v>
      </c>
      <c r="P36" s="92"/>
      <c r="Q36" s="90"/>
      <c r="R36" s="76"/>
      <c r="S36" s="78"/>
      <c r="T36" s="76"/>
      <c r="U36" s="78"/>
      <c r="V36" s="76"/>
      <c r="W36" s="78"/>
      <c r="X36" s="98"/>
      <c r="Y36" s="95"/>
    </row>
    <row r="37" spans="1:25" ht="12.75" customHeight="1">
      <c r="A37" s="40">
        <v>3</v>
      </c>
      <c r="B37" s="65" t="s">
        <v>54</v>
      </c>
      <c r="C37" s="37">
        <v>1040</v>
      </c>
      <c r="D37" s="88"/>
      <c r="E37" s="29">
        <v>39</v>
      </c>
      <c r="F37" s="31">
        <f>IF(E37="","",LOOKUP(E37,Очки!$C$3:$C$104,Очки!$B$3:$B$104))</f>
        <v>78</v>
      </c>
      <c r="G37" s="39">
        <f t="shared" si="0"/>
        <v>9</v>
      </c>
      <c r="H37" s="35">
        <v>29</v>
      </c>
      <c r="I37" s="31">
        <f>IF(H37="","",LOOKUP(H37,Очки!$D$3:$D$104,Очки!$B$3:$B$104))</f>
        <v>68</v>
      </c>
      <c r="J37" s="39">
        <f t="shared" si="1"/>
        <v>5</v>
      </c>
      <c r="K37" s="33">
        <v>23.08</v>
      </c>
      <c r="L37" s="31">
        <f>IF(K37="","",LOOKUP(K37,Очки!$F$3:$F$104,Очки!$G$3:$G$104))</f>
        <v>92</v>
      </c>
      <c r="M37" s="39">
        <f t="shared" si="2"/>
        <v>19</v>
      </c>
      <c r="N37" s="31">
        <f aca="true" t="shared" si="6" ref="N37:N46">IF(B37="","",SUM(F37,I37,L37))</f>
        <v>238</v>
      </c>
      <c r="O37" s="1">
        <f t="shared" si="3"/>
        <v>1</v>
      </c>
      <c r="P37" s="92"/>
      <c r="Q37" s="90"/>
      <c r="R37" s="76"/>
      <c r="S37" s="78"/>
      <c r="T37" s="76"/>
      <c r="U37" s="78"/>
      <c r="V37" s="76"/>
      <c r="W37" s="78"/>
      <c r="X37" s="98"/>
      <c r="Y37" s="95"/>
    </row>
    <row r="38" spans="1:25" ht="12.75" customHeight="1">
      <c r="A38" s="40">
        <v>4</v>
      </c>
      <c r="B38" s="65" t="s">
        <v>55</v>
      </c>
      <c r="C38" s="37">
        <v>1020</v>
      </c>
      <c r="D38" s="88"/>
      <c r="E38" s="29">
        <v>25</v>
      </c>
      <c r="F38" s="31">
        <f>IF(E38="","",LOOKUP(E38,Очки!$C$3:$C$104,Очки!$B$3:$B$104))</f>
        <v>50</v>
      </c>
      <c r="G38" s="39">
        <f t="shared" si="0"/>
        <v>81</v>
      </c>
      <c r="H38" s="35">
        <v>24</v>
      </c>
      <c r="I38" s="31">
        <f>IF(H38="","",LOOKUP(H38,Очки!$D$3:$D$104,Очки!$B$3:$B$104))</f>
        <v>58</v>
      </c>
      <c r="J38" s="39">
        <f t="shared" si="1"/>
        <v>17</v>
      </c>
      <c r="K38" s="33">
        <v>24.11</v>
      </c>
      <c r="L38" s="31">
        <f>IF(K38="","",LOOKUP(K38,Очки!$F$3:$F$104,Очки!$G$3:$G$104))</f>
        <v>90</v>
      </c>
      <c r="M38" s="39">
        <f t="shared" si="2"/>
        <v>34</v>
      </c>
      <c r="N38" s="31">
        <f t="shared" si="6"/>
        <v>198</v>
      </c>
      <c r="O38" s="1">
        <f t="shared" si="3"/>
        <v>23</v>
      </c>
      <c r="P38" s="92"/>
      <c r="Q38" s="90"/>
      <c r="R38" s="76"/>
      <c r="S38" s="78"/>
      <c r="T38" s="76"/>
      <c r="U38" s="78"/>
      <c r="V38" s="76"/>
      <c r="W38" s="78"/>
      <c r="X38" s="98"/>
      <c r="Y38" s="95"/>
    </row>
    <row r="39" spans="1:25" ht="12.75" customHeight="1">
      <c r="A39" s="40">
        <v>5</v>
      </c>
      <c r="B39" s="65" t="s">
        <v>56</v>
      </c>
      <c r="C39" s="37">
        <v>1202</v>
      </c>
      <c r="D39" s="88"/>
      <c r="E39" s="29">
        <v>17</v>
      </c>
      <c r="F39" s="31">
        <f>IF(E39="","",LOOKUP(E39,Очки!$C$3:$C$104,Очки!$B$3:$B$104))</f>
        <v>34</v>
      </c>
      <c r="G39" s="39">
        <f t="shared" si="0"/>
        <v>138</v>
      </c>
      <c r="H39" s="35">
        <v>13</v>
      </c>
      <c r="I39" s="31">
        <f>IF(H39="","",LOOKUP(H39,Очки!$D$3:$D$104,Очки!$B$3:$B$104))</f>
        <v>36</v>
      </c>
      <c r="J39" s="39">
        <f t="shared" si="1"/>
        <v>154</v>
      </c>
      <c r="K39" s="33">
        <v>26.21</v>
      </c>
      <c r="L39" s="31">
        <f>IF(K39="","",LOOKUP(K39,Очки!$F$3:$F$104,Очки!$G$3:$G$104))</f>
        <v>86</v>
      </c>
      <c r="M39" s="39">
        <f t="shared" si="2"/>
        <v>56</v>
      </c>
      <c r="N39" s="31">
        <f t="shared" si="6"/>
        <v>156</v>
      </c>
      <c r="O39" s="1">
        <f t="shared" si="3"/>
        <v>92</v>
      </c>
      <c r="P39" s="92"/>
      <c r="Q39" s="90"/>
      <c r="R39" s="76"/>
      <c r="S39" s="78"/>
      <c r="T39" s="76"/>
      <c r="U39" s="78"/>
      <c r="V39" s="76"/>
      <c r="W39" s="78"/>
      <c r="X39" s="98"/>
      <c r="Y39" s="95"/>
    </row>
    <row r="40" spans="1:25" ht="12.75" customHeight="1">
      <c r="A40" s="40">
        <f>IF(B40="","",MAX($A$11:A39)+1)</f>
      </c>
      <c r="B40" s="65"/>
      <c r="C40" s="37"/>
      <c r="D40" s="88"/>
      <c r="E40" s="29"/>
      <c r="F40" s="31">
        <f>IF(E40="","",LOOKUP(E40,Очки!$C$3:$C$104,Очки!$B$3:$B$104))</f>
      </c>
      <c r="G40" s="39">
        <f t="shared" si="0"/>
      </c>
      <c r="H40" s="35"/>
      <c r="I40" s="31">
        <f>IF(H40="","",LOOKUP(H40,Очки!$D$3:$D$104,Очки!$B$3:$B$104))</f>
      </c>
      <c r="J40" s="39">
        <f t="shared" si="1"/>
      </c>
      <c r="K40" s="33"/>
      <c r="L40" s="31">
        <f>IF(K40="","",LOOKUP(K40,Очки!$F$3:$F$104,Очки!$G$3:$G$104))</f>
      </c>
      <c r="M40" s="39">
        <f t="shared" si="2"/>
      </c>
      <c r="N40" s="31">
        <f t="shared" si="6"/>
      </c>
      <c r="O40" s="1">
        <f t="shared" si="3"/>
      </c>
      <c r="P40" s="92"/>
      <c r="Q40" s="90"/>
      <c r="R40" s="76"/>
      <c r="S40" s="78"/>
      <c r="T40" s="76"/>
      <c r="U40" s="78"/>
      <c r="V40" s="76"/>
      <c r="W40" s="78"/>
      <c r="X40" s="98"/>
      <c r="Y40" s="95"/>
    </row>
    <row r="41" spans="1:26" ht="12.75" customHeight="1">
      <c r="A41" s="41">
        <v>1</v>
      </c>
      <c r="B41" s="66" t="s">
        <v>58</v>
      </c>
      <c r="C41" s="38">
        <v>804</v>
      </c>
      <c r="D41" s="107" t="s">
        <v>57</v>
      </c>
      <c r="E41" s="30">
        <v>5</v>
      </c>
      <c r="F41" s="32">
        <f>IF(E41="","",LOOKUP(E41,Очки!$C$3:$C$104,Очки!$B$3:$B$104))</f>
        <v>10</v>
      </c>
      <c r="G41" s="39">
        <f t="shared" si="0"/>
        <v>207</v>
      </c>
      <c r="H41" s="36">
        <v>18</v>
      </c>
      <c r="I41" s="32">
        <f>IF(H41="","",LOOKUP(H41,Очки!$D$3:$D$104,Очки!$B$3:$B$104))</f>
        <v>46</v>
      </c>
      <c r="J41" s="39">
        <f t="shared" si="1"/>
        <v>67</v>
      </c>
      <c r="K41" s="34">
        <v>49.2</v>
      </c>
      <c r="L41" s="32">
        <f>IF(K41="","",LOOKUP(K41,Очки!$F$3:$F$104,Очки!$G$3:$G$104))</f>
        <v>40</v>
      </c>
      <c r="M41" s="39">
        <f t="shared" si="2"/>
        <v>194</v>
      </c>
      <c r="N41" s="32">
        <f t="shared" si="6"/>
        <v>96</v>
      </c>
      <c r="O41" s="2">
        <f t="shared" si="3"/>
        <v>209</v>
      </c>
      <c r="P41" s="109">
        <f>IF(N46="",SUM(N41:N45),SUM(N41:N46)-MIN(N41:N46))</f>
        <v>389</v>
      </c>
      <c r="Q41" s="89">
        <f>IF(P41=0,"",RANK(P41,$P$11:$P$310,0))</f>
        <v>48</v>
      </c>
      <c r="R41" s="76">
        <f>IF(S41="",0,(($E$7+1)-S41)*4)</f>
        <v>120</v>
      </c>
      <c r="S41" s="77">
        <v>21</v>
      </c>
      <c r="T41" s="76">
        <f>IF(U41="",0,(($E$7+1)-U41)*4)</f>
        <v>52</v>
      </c>
      <c r="U41" s="77">
        <v>38</v>
      </c>
      <c r="V41" s="76">
        <f>IF(W41="",0,(($E$7+1)-W41)*4)</f>
        <v>148</v>
      </c>
      <c r="W41" s="77">
        <v>14</v>
      </c>
      <c r="X41" s="103">
        <f>IF(D41="","",SUM(P41,R41,T41,V41))</f>
        <v>709</v>
      </c>
      <c r="Y41" s="105">
        <f>IF(X41="","",RANK(X41,$X$11:$X$310,0))</f>
        <v>42</v>
      </c>
      <c r="Z41" s="45"/>
    </row>
    <row r="42" spans="1:25" ht="12.75" customHeight="1">
      <c r="A42" s="41">
        <v>2</v>
      </c>
      <c r="B42" s="66" t="s">
        <v>59</v>
      </c>
      <c r="C42" s="38">
        <v>824</v>
      </c>
      <c r="D42" s="108"/>
      <c r="E42" s="30">
        <v>14</v>
      </c>
      <c r="F42" s="32">
        <f>IF(E42="","",LOOKUP(E42,Очки!$C$3:$C$104,Очки!$B$3:$B$104))</f>
        <v>28</v>
      </c>
      <c r="G42" s="39">
        <f t="shared" si="0"/>
        <v>156</v>
      </c>
      <c r="H42" s="36">
        <v>12</v>
      </c>
      <c r="I42" s="32">
        <f>IF(H42="","",LOOKUP(H42,Очки!$D$3:$D$104,Очки!$B$3:$B$104))</f>
        <v>34</v>
      </c>
      <c r="J42" s="39">
        <f t="shared" si="1"/>
        <v>167</v>
      </c>
      <c r="K42" s="34">
        <v>58.55</v>
      </c>
      <c r="L42" s="32">
        <f>IF(K42="","",LOOKUP(K42,Очки!$F$3:$F$104,Очки!$G$3:$G$104))</f>
        <v>21</v>
      </c>
      <c r="M42" s="39">
        <f t="shared" si="2"/>
        <v>224</v>
      </c>
      <c r="N42" s="32">
        <f t="shared" si="6"/>
        <v>83</v>
      </c>
      <c r="O42" s="2">
        <f t="shared" si="3"/>
        <v>217</v>
      </c>
      <c r="P42" s="104"/>
      <c r="Q42" s="90"/>
      <c r="R42" s="76"/>
      <c r="S42" s="78"/>
      <c r="T42" s="76"/>
      <c r="U42" s="78"/>
      <c r="V42" s="76"/>
      <c r="W42" s="78"/>
      <c r="X42" s="104"/>
      <c r="Y42" s="106"/>
    </row>
    <row r="43" spans="1:25" ht="12.75" customHeight="1">
      <c r="A43" s="41">
        <v>3</v>
      </c>
      <c r="B43" s="66" t="s">
        <v>60</v>
      </c>
      <c r="C43" s="38">
        <v>803</v>
      </c>
      <c r="D43" s="108"/>
      <c r="E43" s="30">
        <v>34</v>
      </c>
      <c r="F43" s="32">
        <f>IF(E43="","",LOOKUP(E43,Очки!$C$3:$C$104,Очки!$B$3:$B$104))</f>
        <v>68</v>
      </c>
      <c r="G43" s="39">
        <f t="shared" si="0"/>
        <v>23</v>
      </c>
      <c r="H43" s="36">
        <v>12</v>
      </c>
      <c r="I43" s="32">
        <f>IF(H43="","",LOOKUP(H43,Очки!$D$3:$D$104,Очки!$B$3:$B$104))</f>
        <v>34</v>
      </c>
      <c r="J43" s="39">
        <f t="shared" si="1"/>
        <v>167</v>
      </c>
      <c r="K43" s="34">
        <v>65.17</v>
      </c>
      <c r="L43" s="32">
        <f>IF(K43="","",LOOKUP(K43,Очки!$F$3:$F$104,Очки!$G$3:$G$104))</f>
        <v>8</v>
      </c>
      <c r="M43" s="39">
        <f t="shared" si="2"/>
        <v>235</v>
      </c>
      <c r="N43" s="32">
        <f t="shared" si="6"/>
        <v>110</v>
      </c>
      <c r="O43" s="2">
        <f t="shared" si="3"/>
        <v>182</v>
      </c>
      <c r="P43" s="104"/>
      <c r="Q43" s="90"/>
      <c r="R43" s="76"/>
      <c r="S43" s="78"/>
      <c r="T43" s="76"/>
      <c r="U43" s="78"/>
      <c r="V43" s="76"/>
      <c r="W43" s="78"/>
      <c r="X43" s="104"/>
      <c r="Y43" s="106"/>
    </row>
    <row r="44" spans="1:25" ht="12.75" customHeight="1">
      <c r="A44" s="41">
        <v>4</v>
      </c>
      <c r="B44" s="66" t="s">
        <v>61</v>
      </c>
      <c r="C44" s="38">
        <v>802</v>
      </c>
      <c r="D44" s="108"/>
      <c r="E44" s="30">
        <v>12</v>
      </c>
      <c r="F44" s="32">
        <f>IF(E44="","",LOOKUP(E44,Очки!$C$3:$C$104,Очки!$B$3:$B$104))</f>
        <v>24</v>
      </c>
      <c r="G44" s="39">
        <f t="shared" si="0"/>
        <v>171</v>
      </c>
      <c r="H44" s="36">
        <v>13</v>
      </c>
      <c r="I44" s="32">
        <f>IF(H44="","",LOOKUP(H44,Очки!$D$3:$D$104,Очки!$B$3:$B$104))</f>
        <v>36</v>
      </c>
      <c r="J44" s="39">
        <f t="shared" si="1"/>
        <v>154</v>
      </c>
      <c r="K44" s="34">
        <v>65.32</v>
      </c>
      <c r="L44" s="32">
        <f>IF(K44="","",LOOKUP(K44,Очки!$F$3:$F$104,Очки!$G$3:$G$104))</f>
        <v>7</v>
      </c>
      <c r="M44" s="39">
        <f t="shared" si="2"/>
        <v>236</v>
      </c>
      <c r="N44" s="32">
        <f t="shared" si="6"/>
        <v>67</v>
      </c>
      <c r="O44" s="2">
        <f t="shared" si="3"/>
        <v>229</v>
      </c>
      <c r="P44" s="104"/>
      <c r="Q44" s="90"/>
      <c r="R44" s="76"/>
      <c r="S44" s="78"/>
      <c r="T44" s="76"/>
      <c r="U44" s="78"/>
      <c r="V44" s="76"/>
      <c r="W44" s="78"/>
      <c r="X44" s="104"/>
      <c r="Y44" s="106"/>
    </row>
    <row r="45" spans="1:25" ht="12.75" customHeight="1">
      <c r="A45" s="41">
        <v>5</v>
      </c>
      <c r="B45" s="66" t="s">
        <v>62</v>
      </c>
      <c r="C45" s="38">
        <v>884</v>
      </c>
      <c r="D45" s="108"/>
      <c r="E45" s="30">
        <v>10</v>
      </c>
      <c r="F45" s="32">
        <f>IF(E45="","",LOOKUP(E45,Очки!$C$3:$C$104,Очки!$B$3:$B$104))</f>
        <v>20</v>
      </c>
      <c r="G45" s="39">
        <f t="shared" si="0"/>
        <v>183</v>
      </c>
      <c r="H45" s="36">
        <v>5</v>
      </c>
      <c r="I45" s="32">
        <f>IF(H45="","",LOOKUP(H45,Очки!$D$3:$D$104,Очки!$B$3:$B$104))</f>
        <v>13</v>
      </c>
      <c r="J45" s="39">
        <f t="shared" si="1"/>
        <v>236</v>
      </c>
      <c r="K45" s="34"/>
      <c r="L45" s="32">
        <f>IF(K45="","",LOOKUP(K45,Очки!$F$3:$F$104,Очки!$G$3:$G$104))</f>
      </c>
      <c r="M45" s="39">
        <f t="shared" si="2"/>
      </c>
      <c r="N45" s="32">
        <f t="shared" si="6"/>
        <v>33</v>
      </c>
      <c r="O45" s="2">
        <f t="shared" si="3"/>
        <v>243</v>
      </c>
      <c r="P45" s="104"/>
      <c r="Q45" s="90"/>
      <c r="R45" s="76"/>
      <c r="S45" s="78"/>
      <c r="T45" s="76"/>
      <c r="U45" s="78"/>
      <c r="V45" s="76"/>
      <c r="W45" s="78"/>
      <c r="X45" s="104"/>
      <c r="Y45" s="106"/>
    </row>
    <row r="46" spans="1:25" ht="12.75" customHeight="1">
      <c r="A46" s="41">
        <f>IF(B46="","",MAX($A$11:A45)+1)</f>
      </c>
      <c r="B46" s="66"/>
      <c r="C46" s="38"/>
      <c r="D46" s="108"/>
      <c r="E46" s="30"/>
      <c r="F46" s="32">
        <f>IF(E46="","",LOOKUP(E46,Очки!$C$3:$C$104,Очки!$B$3:$B$104))</f>
      </c>
      <c r="G46" s="39">
        <f t="shared" si="0"/>
      </c>
      <c r="H46" s="36"/>
      <c r="I46" s="32">
        <f>IF(H46="","",LOOKUP(H46,Очки!$D$3:$D$104,Очки!$B$3:$B$104))</f>
      </c>
      <c r="J46" s="39">
        <f t="shared" si="1"/>
      </c>
      <c r="K46" s="34"/>
      <c r="L46" s="32">
        <f>IF(K46="","",LOOKUP(K46,Очки!$F$3:$F$104,Очки!$G$3:$G$104))</f>
      </c>
      <c r="M46" s="39">
        <f t="shared" si="2"/>
      </c>
      <c r="N46" s="32">
        <f t="shared" si="6"/>
      </c>
      <c r="O46" s="2">
        <f t="shared" si="3"/>
      </c>
      <c r="P46" s="104"/>
      <c r="Q46" s="90"/>
      <c r="R46" s="76"/>
      <c r="S46" s="78"/>
      <c r="T46" s="76"/>
      <c r="U46" s="78"/>
      <c r="V46" s="76"/>
      <c r="W46" s="78"/>
      <c r="X46" s="104"/>
      <c r="Y46" s="106"/>
    </row>
    <row r="47" spans="1:26" ht="12.75">
      <c r="A47" s="40">
        <v>1</v>
      </c>
      <c r="B47" s="65" t="s">
        <v>64</v>
      </c>
      <c r="C47" s="37">
        <v>201</v>
      </c>
      <c r="D47" s="87" t="s">
        <v>63</v>
      </c>
      <c r="E47" s="29">
        <v>19</v>
      </c>
      <c r="F47" s="31">
        <f>IF(E47="","",LOOKUP(E47,Очки!$C$3:$C$104,Очки!$B$3:$B$104))</f>
        <v>38</v>
      </c>
      <c r="G47" s="39">
        <f t="shared" si="0"/>
        <v>124</v>
      </c>
      <c r="H47" s="35">
        <v>12</v>
      </c>
      <c r="I47" s="31">
        <f>IF(H47="","",LOOKUP(H47,Очки!$D$3:$D$104,Очки!$B$3:$B$104))</f>
        <v>34</v>
      </c>
      <c r="J47" s="39">
        <f t="shared" si="1"/>
        <v>167</v>
      </c>
      <c r="K47" s="33">
        <v>53.1</v>
      </c>
      <c r="L47" s="31">
        <f>IF(K47="","",LOOKUP(K47,Очки!$F$3:$F$104,Очки!$G$3:$G$104))</f>
        <v>32</v>
      </c>
      <c r="M47" s="39">
        <f t="shared" si="2"/>
        <v>212</v>
      </c>
      <c r="N47" s="31">
        <f>IF(B47="","",SUM(F47,I47,L47))</f>
        <v>104</v>
      </c>
      <c r="O47" s="1">
        <f t="shared" si="3"/>
        <v>193</v>
      </c>
      <c r="P47" s="91">
        <f>IF(N52="",SUM(N47:N51),SUM(N47:N52)-MIN(N47:N52))</f>
        <v>603</v>
      </c>
      <c r="Q47" s="89">
        <f>IF(P47=0,"",RANK(P47,$P$11:$P$310,0))</f>
        <v>34</v>
      </c>
      <c r="R47" s="76">
        <v>8</v>
      </c>
      <c r="S47" s="77">
        <v>48</v>
      </c>
      <c r="T47" s="76">
        <f>IF(U47="",0,(($E$7+1)-U47)*4)</f>
        <v>24</v>
      </c>
      <c r="U47" s="77">
        <v>45</v>
      </c>
      <c r="V47" s="76">
        <f>IF(W47="",0,(($E$7+1)-W47)*4)</f>
        <v>180</v>
      </c>
      <c r="W47" s="77">
        <v>6</v>
      </c>
      <c r="X47" s="97">
        <f>IF(D47="","",SUM(P47,R47,T47,V47))</f>
        <v>815</v>
      </c>
      <c r="Y47" s="94">
        <f>IF(X47="","",RANK(X47,$X$11:$X$310,0))</f>
        <v>37</v>
      </c>
      <c r="Z47" s="45"/>
    </row>
    <row r="48" spans="1:25" ht="12.75">
      <c r="A48" s="40">
        <v>2</v>
      </c>
      <c r="B48" s="65" t="s">
        <v>65</v>
      </c>
      <c r="C48" s="37">
        <v>210</v>
      </c>
      <c r="D48" s="88"/>
      <c r="E48" s="29">
        <v>25</v>
      </c>
      <c r="F48" s="31">
        <f>IF(E48="","",LOOKUP(E48,Очки!$C$3:$C$104,Очки!$B$3:$B$104))</f>
        <v>50</v>
      </c>
      <c r="G48" s="39">
        <f t="shared" si="0"/>
        <v>81</v>
      </c>
      <c r="H48" s="35">
        <v>15</v>
      </c>
      <c r="I48" s="31">
        <f>IF(H48="","",LOOKUP(H48,Очки!$D$3:$D$104,Очки!$B$3:$B$104))</f>
        <v>40</v>
      </c>
      <c r="J48" s="39">
        <f t="shared" si="1"/>
        <v>118</v>
      </c>
      <c r="K48" s="33">
        <v>30.15</v>
      </c>
      <c r="L48" s="31">
        <f>IF(K48="","",LOOKUP(K48,Очки!$F$3:$F$104,Очки!$G$3:$G$104))</f>
        <v>78</v>
      </c>
      <c r="M48" s="39">
        <f t="shared" si="2"/>
        <v>93</v>
      </c>
      <c r="N48" s="31">
        <f>IF(B48="","",SUM(F48,I48,L48))</f>
        <v>168</v>
      </c>
      <c r="O48" s="1">
        <f t="shared" si="3"/>
        <v>71</v>
      </c>
      <c r="P48" s="92"/>
      <c r="Q48" s="90"/>
      <c r="R48" s="76"/>
      <c r="S48" s="78"/>
      <c r="T48" s="76"/>
      <c r="U48" s="78"/>
      <c r="V48" s="76"/>
      <c r="W48" s="78"/>
      <c r="X48" s="98"/>
      <c r="Y48" s="95"/>
    </row>
    <row r="49" spans="1:25" ht="12.75">
      <c r="A49" s="40">
        <v>3</v>
      </c>
      <c r="B49" s="65" t="s">
        <v>66</v>
      </c>
      <c r="C49" s="37">
        <v>207</v>
      </c>
      <c r="D49" s="88"/>
      <c r="E49" s="29">
        <v>36</v>
      </c>
      <c r="F49" s="31">
        <f>IF(E49="","",LOOKUP(E49,Очки!$C$3:$C$104,Очки!$B$3:$B$104))</f>
        <v>72</v>
      </c>
      <c r="G49" s="39">
        <f t="shared" si="0"/>
        <v>14</v>
      </c>
      <c r="H49" s="35">
        <v>13</v>
      </c>
      <c r="I49" s="31">
        <f>IF(H49="","",LOOKUP(H49,Очки!$D$3:$D$104,Очки!$B$3:$B$104))</f>
        <v>36</v>
      </c>
      <c r="J49" s="39">
        <f t="shared" si="1"/>
        <v>154</v>
      </c>
      <c r="K49" s="33">
        <v>49.17</v>
      </c>
      <c r="L49" s="31">
        <f>IF(K49="","",LOOKUP(K49,Очки!$F$3:$F$104,Очки!$G$3:$G$104))</f>
        <v>40</v>
      </c>
      <c r="M49" s="39">
        <f t="shared" si="2"/>
        <v>193</v>
      </c>
      <c r="N49" s="31">
        <f aca="true" t="shared" si="7" ref="N49:N58">IF(B49="","",SUM(F49,I49,L49))</f>
        <v>148</v>
      </c>
      <c r="O49" s="1">
        <f t="shared" si="3"/>
        <v>114</v>
      </c>
      <c r="P49" s="92"/>
      <c r="Q49" s="90"/>
      <c r="R49" s="76"/>
      <c r="S49" s="78"/>
      <c r="T49" s="76"/>
      <c r="U49" s="78"/>
      <c r="V49" s="76"/>
      <c r="W49" s="78"/>
      <c r="X49" s="98"/>
      <c r="Y49" s="95"/>
    </row>
    <row r="50" spans="1:25" ht="12.75">
      <c r="A50" s="40">
        <v>4</v>
      </c>
      <c r="B50" s="65" t="s">
        <v>67</v>
      </c>
      <c r="C50" s="37">
        <v>467</v>
      </c>
      <c r="D50" s="88"/>
      <c r="E50" s="29">
        <v>9</v>
      </c>
      <c r="F50" s="31">
        <f>IF(E50="","",LOOKUP(E50,Очки!$C$3:$C$104,Очки!$B$3:$B$104))</f>
        <v>18</v>
      </c>
      <c r="G50" s="39">
        <f t="shared" si="0"/>
        <v>186</v>
      </c>
      <c r="H50" s="35">
        <v>16</v>
      </c>
      <c r="I50" s="31">
        <f>IF(H50="","",LOOKUP(H50,Очки!$D$3:$D$104,Очки!$B$3:$B$104))</f>
        <v>42</v>
      </c>
      <c r="J50" s="39">
        <f t="shared" si="1"/>
        <v>98</v>
      </c>
      <c r="K50" s="33">
        <v>44</v>
      </c>
      <c r="L50" s="31">
        <f>IF(K50="","",LOOKUP(K50,Очки!$F$3:$F$104,Очки!$G$3:$G$104))</f>
        <v>51</v>
      </c>
      <c r="M50" s="39">
        <f t="shared" si="2"/>
        <v>173</v>
      </c>
      <c r="N50" s="31">
        <f t="shared" si="7"/>
        <v>111</v>
      </c>
      <c r="O50" s="1">
        <f t="shared" si="3"/>
        <v>180</v>
      </c>
      <c r="P50" s="92"/>
      <c r="Q50" s="90"/>
      <c r="R50" s="76"/>
      <c r="S50" s="78"/>
      <c r="T50" s="76"/>
      <c r="U50" s="78"/>
      <c r="V50" s="76"/>
      <c r="W50" s="78"/>
      <c r="X50" s="98"/>
      <c r="Y50" s="95"/>
    </row>
    <row r="51" spans="1:25" ht="12.75">
      <c r="A51" s="40">
        <v>5</v>
      </c>
      <c r="B51" s="65" t="s">
        <v>68</v>
      </c>
      <c r="C51" s="37">
        <v>327</v>
      </c>
      <c r="D51" s="88"/>
      <c r="E51" s="29">
        <v>0</v>
      </c>
      <c r="F51" s="31">
        <f>IF(E51="","",LOOKUP(E51,Очки!$C$3:$C$104,Очки!$B$3:$B$104))</f>
        <v>0</v>
      </c>
      <c r="G51" s="39">
        <f t="shared" si="0"/>
        <v>228</v>
      </c>
      <c r="H51" s="35">
        <v>9</v>
      </c>
      <c r="I51" s="31">
        <f>IF(H51="","",LOOKUP(H51,Очки!$D$3:$D$104,Очки!$B$3:$B$104))</f>
        <v>25</v>
      </c>
      <c r="J51" s="39">
        <f t="shared" si="1"/>
        <v>219</v>
      </c>
      <c r="K51" s="33">
        <v>45.58</v>
      </c>
      <c r="L51" s="31">
        <f>IF(K51="","",LOOKUP(K51,Очки!$F$3:$F$104,Очки!$G$3:$G$104))</f>
        <v>47</v>
      </c>
      <c r="M51" s="39">
        <f t="shared" si="2"/>
        <v>182</v>
      </c>
      <c r="N51" s="31">
        <f t="shared" si="7"/>
        <v>72</v>
      </c>
      <c r="O51" s="1">
        <f t="shared" si="3"/>
        <v>226</v>
      </c>
      <c r="P51" s="92"/>
      <c r="Q51" s="90"/>
      <c r="R51" s="76"/>
      <c r="S51" s="78"/>
      <c r="T51" s="76"/>
      <c r="U51" s="78"/>
      <c r="V51" s="76"/>
      <c r="W51" s="78"/>
      <c r="X51" s="98"/>
      <c r="Y51" s="95"/>
    </row>
    <row r="52" spans="1:25" ht="12.75">
      <c r="A52" s="40">
        <f>IF(B52="","",MAX($A$11:A51)+1)</f>
      </c>
      <c r="B52" s="65"/>
      <c r="C52" s="37"/>
      <c r="D52" s="88"/>
      <c r="E52" s="29"/>
      <c r="F52" s="31">
        <f>IF(E52="","",LOOKUP(E52,Очки!$C$3:$C$104,Очки!$B$3:$B$104))</f>
      </c>
      <c r="G52" s="39">
        <f t="shared" si="0"/>
      </c>
      <c r="H52" s="35"/>
      <c r="I52" s="31">
        <f>IF(H52="","",LOOKUP(H52,Очки!$D$3:$D$104,Очки!$B$3:$B$104))</f>
      </c>
      <c r="J52" s="39">
        <f t="shared" si="1"/>
      </c>
      <c r="K52" s="33"/>
      <c r="L52" s="31">
        <f>IF(K52="","",LOOKUP(K52,Очки!$F$3:$F$104,Очки!$G$3:$G$104))</f>
      </c>
      <c r="M52" s="39">
        <f t="shared" si="2"/>
      </c>
      <c r="N52" s="31">
        <f t="shared" si="7"/>
      </c>
      <c r="O52" s="1">
        <f t="shared" si="3"/>
      </c>
      <c r="P52" s="92"/>
      <c r="Q52" s="90"/>
      <c r="R52" s="76"/>
      <c r="S52" s="78"/>
      <c r="T52" s="76"/>
      <c r="U52" s="78"/>
      <c r="V52" s="76"/>
      <c r="W52" s="78"/>
      <c r="X52" s="98"/>
      <c r="Y52" s="95"/>
    </row>
    <row r="53" spans="1:26" ht="12.75">
      <c r="A53" s="41">
        <v>1</v>
      </c>
      <c r="B53" s="66" t="s">
        <v>69</v>
      </c>
      <c r="C53" s="38">
        <v>1112</v>
      </c>
      <c r="D53" s="107" t="s">
        <v>155</v>
      </c>
      <c r="E53" s="30">
        <v>7</v>
      </c>
      <c r="F53" s="32">
        <f>IF(E53="","",LOOKUP(E53,Очки!$C$3:$C$104,Очки!$B$3:$B$104))</f>
        <v>14</v>
      </c>
      <c r="G53" s="39">
        <f t="shared" si="0"/>
        <v>197</v>
      </c>
      <c r="H53" s="36">
        <v>12</v>
      </c>
      <c r="I53" s="32">
        <f>IF(H53="","",LOOKUP(H53,Очки!$D$3:$D$104,Очки!$B$3:$B$104))</f>
        <v>34</v>
      </c>
      <c r="J53" s="39">
        <f t="shared" si="1"/>
        <v>167</v>
      </c>
      <c r="K53" s="34"/>
      <c r="L53" s="32">
        <f>IF(K53="","",LOOKUP(K53,Очки!$F$3:$F$104,Очки!$G$3:$G$104))</f>
      </c>
      <c r="M53" s="39">
        <f t="shared" si="2"/>
      </c>
      <c r="N53" s="32">
        <f t="shared" si="7"/>
        <v>48</v>
      </c>
      <c r="O53" s="2">
        <f t="shared" si="3"/>
        <v>241</v>
      </c>
      <c r="P53" s="109">
        <f>IF(N58="",SUM(N53:N57),SUM(N53:N58)-MIN(N53:N58))</f>
        <v>450</v>
      </c>
      <c r="Q53" s="89">
        <f>IF(P53=0,"",RANK(P53,$P$11:$P$310,0))</f>
        <v>44</v>
      </c>
      <c r="R53" s="76">
        <f>IF(S53="",0,(($E$7+1)-S53)*4)</f>
        <v>156</v>
      </c>
      <c r="S53" s="77">
        <v>12</v>
      </c>
      <c r="T53" s="76">
        <f>IF(U53="",0,(($E$7+1)-U53)*4)</f>
        <v>124</v>
      </c>
      <c r="U53" s="77">
        <v>20</v>
      </c>
      <c r="V53" s="76">
        <f>IF(W53="",0,(($E$7+1)-W53)*4)</f>
        <v>84</v>
      </c>
      <c r="W53" s="77">
        <v>30</v>
      </c>
      <c r="X53" s="103">
        <f>IF(D53="","",SUM(P53,R53,T53,V53))</f>
        <v>814</v>
      </c>
      <c r="Y53" s="105">
        <f>IF(X53="","",RANK(X53,$X$11:$X$310,0))</f>
        <v>38</v>
      </c>
      <c r="Z53" s="45"/>
    </row>
    <row r="54" spans="1:25" ht="12.75">
      <c r="A54" s="41">
        <v>2</v>
      </c>
      <c r="B54" s="66" t="s">
        <v>70</v>
      </c>
      <c r="C54" s="38">
        <v>1377</v>
      </c>
      <c r="D54" s="108"/>
      <c r="E54" s="30">
        <v>20</v>
      </c>
      <c r="F54" s="32">
        <f>IF(E54="","",LOOKUP(E54,Очки!$C$3:$C$104,Очки!$B$3:$B$104))</f>
        <v>40</v>
      </c>
      <c r="G54" s="39">
        <f t="shared" si="0"/>
        <v>117</v>
      </c>
      <c r="H54" s="36">
        <v>20</v>
      </c>
      <c r="I54" s="32">
        <f>IF(H54="","",LOOKUP(H54,Очки!$D$3:$D$104,Очки!$B$3:$B$104))</f>
        <v>50</v>
      </c>
      <c r="J54" s="39">
        <f t="shared" si="1"/>
        <v>46</v>
      </c>
      <c r="K54" s="75">
        <v>38.33</v>
      </c>
      <c r="L54" s="32">
        <f>IF(K54="","",LOOKUP(K54,Очки!$F$3:$F$104,Очки!$G$3:$G$104))</f>
        <v>61</v>
      </c>
      <c r="M54" s="39">
        <f t="shared" si="2"/>
        <v>143</v>
      </c>
      <c r="N54" s="32">
        <f t="shared" si="7"/>
        <v>151</v>
      </c>
      <c r="O54" s="2">
        <f t="shared" si="3"/>
        <v>109</v>
      </c>
      <c r="P54" s="104"/>
      <c r="Q54" s="90"/>
      <c r="R54" s="76"/>
      <c r="S54" s="78"/>
      <c r="T54" s="76"/>
      <c r="U54" s="78"/>
      <c r="V54" s="76"/>
      <c r="W54" s="78"/>
      <c r="X54" s="104"/>
      <c r="Y54" s="106"/>
    </row>
    <row r="55" spans="1:25" ht="12.75">
      <c r="A55" s="41">
        <v>3</v>
      </c>
      <c r="B55" s="66" t="s">
        <v>71</v>
      </c>
      <c r="C55" s="38">
        <v>1297</v>
      </c>
      <c r="D55" s="108"/>
      <c r="E55" s="30">
        <v>30</v>
      </c>
      <c r="F55" s="32">
        <f>IF(E55="","",LOOKUP(E55,Очки!$C$3:$C$104,Очки!$B$3:$B$104))</f>
        <v>60</v>
      </c>
      <c r="G55" s="39">
        <f t="shared" si="0"/>
        <v>54</v>
      </c>
      <c r="H55" s="36">
        <v>17</v>
      </c>
      <c r="I55" s="32">
        <f>IF(H55="","",LOOKUP(H55,Очки!$D$3:$D$104,Очки!$B$3:$B$104))</f>
        <v>44</v>
      </c>
      <c r="J55" s="39">
        <f t="shared" si="1"/>
        <v>84</v>
      </c>
      <c r="K55" s="34">
        <v>45.27</v>
      </c>
      <c r="L55" s="32">
        <f>IF(K55="","",LOOKUP(K55,Очки!$F$3:$F$104,Очки!$G$3:$G$104))</f>
        <v>48</v>
      </c>
      <c r="M55" s="39">
        <f t="shared" si="2"/>
        <v>179</v>
      </c>
      <c r="N55" s="32">
        <f t="shared" si="7"/>
        <v>152</v>
      </c>
      <c r="O55" s="2">
        <f t="shared" si="3"/>
        <v>106</v>
      </c>
      <c r="P55" s="104"/>
      <c r="Q55" s="90"/>
      <c r="R55" s="76"/>
      <c r="S55" s="78"/>
      <c r="T55" s="76"/>
      <c r="U55" s="78"/>
      <c r="V55" s="76"/>
      <c r="W55" s="78"/>
      <c r="X55" s="104"/>
      <c r="Y55" s="106"/>
    </row>
    <row r="56" spans="1:25" ht="12.75">
      <c r="A56" s="41">
        <v>4</v>
      </c>
      <c r="B56" s="66" t="s">
        <v>72</v>
      </c>
      <c r="C56" s="38">
        <v>1384</v>
      </c>
      <c r="D56" s="108"/>
      <c r="E56" s="30">
        <v>0</v>
      </c>
      <c r="F56" s="32">
        <f>IF(E56="","",LOOKUP(E56,Очки!$C$3:$C$104,Очки!$B$3:$B$104))</f>
        <v>0</v>
      </c>
      <c r="G56" s="39">
        <f t="shared" si="0"/>
        <v>228</v>
      </c>
      <c r="H56" s="36">
        <v>9</v>
      </c>
      <c r="I56" s="32">
        <f>IF(H56="","",LOOKUP(H56,Очки!$D$3:$D$104,Очки!$B$3:$B$104))</f>
        <v>25</v>
      </c>
      <c r="J56" s="39">
        <f t="shared" si="1"/>
        <v>219</v>
      </c>
      <c r="K56" s="34"/>
      <c r="L56" s="32">
        <f>IF(K56="","",LOOKUP(K56,Очки!$F$3:$F$104,Очки!$G$3:$G$104))</f>
      </c>
      <c r="M56" s="39">
        <f t="shared" si="2"/>
      </c>
      <c r="N56" s="32">
        <f t="shared" si="7"/>
        <v>25</v>
      </c>
      <c r="O56" s="2">
        <f t="shared" si="3"/>
        <v>245</v>
      </c>
      <c r="P56" s="104"/>
      <c r="Q56" s="90"/>
      <c r="R56" s="76"/>
      <c r="S56" s="78"/>
      <c r="T56" s="76"/>
      <c r="U56" s="78"/>
      <c r="V56" s="76"/>
      <c r="W56" s="78"/>
      <c r="X56" s="104"/>
      <c r="Y56" s="106"/>
    </row>
    <row r="57" spans="1:25" ht="12.75">
      <c r="A57" s="41">
        <v>5</v>
      </c>
      <c r="B57" s="66" t="s">
        <v>73</v>
      </c>
      <c r="C57" s="38">
        <v>1389</v>
      </c>
      <c r="D57" s="108"/>
      <c r="E57" s="30">
        <v>14</v>
      </c>
      <c r="F57" s="32">
        <f>IF(E57="","",LOOKUP(E57,Очки!$C$3:$C$104,Очки!$B$3:$B$104))</f>
        <v>28</v>
      </c>
      <c r="G57" s="39">
        <f t="shared" si="0"/>
        <v>156</v>
      </c>
      <c r="H57" s="36">
        <v>18</v>
      </c>
      <c r="I57" s="32">
        <f>IF(H57="","",LOOKUP(H57,Очки!$D$3:$D$104,Очки!$B$3:$B$104))</f>
        <v>46</v>
      </c>
      <c r="J57" s="39">
        <f t="shared" si="1"/>
        <v>67</v>
      </c>
      <c r="K57" s="34"/>
      <c r="L57" s="32">
        <f>IF(K57="","",LOOKUP(K57,Очки!$F$3:$F$104,Очки!$G$3:$G$104))</f>
      </c>
      <c r="M57" s="39">
        <f t="shared" si="2"/>
      </c>
      <c r="N57" s="32">
        <f t="shared" si="7"/>
        <v>74</v>
      </c>
      <c r="O57" s="2">
        <f t="shared" si="3"/>
        <v>224</v>
      </c>
      <c r="P57" s="104"/>
      <c r="Q57" s="90"/>
      <c r="R57" s="76"/>
      <c r="S57" s="78"/>
      <c r="T57" s="76"/>
      <c r="U57" s="78"/>
      <c r="V57" s="76"/>
      <c r="W57" s="78"/>
      <c r="X57" s="104"/>
      <c r="Y57" s="106"/>
    </row>
    <row r="58" spans="1:25" ht="12.75">
      <c r="A58" s="41">
        <f>IF(B58="","",MAX($A$11:A57)+1)</f>
      </c>
      <c r="B58" s="66"/>
      <c r="C58" s="38"/>
      <c r="D58" s="108"/>
      <c r="E58" s="30"/>
      <c r="F58" s="32">
        <f>IF(E58="","",LOOKUP(E58,Очки!$C$3:$C$104,Очки!$B$3:$B$104))</f>
      </c>
      <c r="G58" s="39">
        <f t="shared" si="0"/>
      </c>
      <c r="H58" s="36"/>
      <c r="I58" s="32">
        <f>IF(H58="","",LOOKUP(H58,Очки!$D$3:$D$104,Очки!$B$3:$B$104))</f>
      </c>
      <c r="J58" s="39">
        <f t="shared" si="1"/>
      </c>
      <c r="K58" s="34"/>
      <c r="L58" s="32">
        <f>IF(K58="","",LOOKUP(K58,Очки!$F$3:$F$104,Очки!$G$3:$G$104))</f>
      </c>
      <c r="M58" s="39">
        <f t="shared" si="2"/>
      </c>
      <c r="N58" s="32">
        <f t="shared" si="7"/>
      </c>
      <c r="O58" s="2">
        <f t="shared" si="3"/>
      </c>
      <c r="P58" s="104"/>
      <c r="Q58" s="90"/>
      <c r="R58" s="76"/>
      <c r="S58" s="78"/>
      <c r="T58" s="76"/>
      <c r="U58" s="78"/>
      <c r="V58" s="76"/>
      <c r="W58" s="78"/>
      <c r="X58" s="104"/>
      <c r="Y58" s="106"/>
    </row>
    <row r="59" spans="1:26" ht="12.75">
      <c r="A59" s="40">
        <v>1</v>
      </c>
      <c r="B59" s="65" t="s">
        <v>75</v>
      </c>
      <c r="C59" s="37">
        <v>297</v>
      </c>
      <c r="D59" s="87" t="s">
        <v>74</v>
      </c>
      <c r="E59" s="29">
        <v>12</v>
      </c>
      <c r="F59" s="31">
        <f>IF(E59="","",LOOKUP(E59,Очки!$C$3:$C$104,Очки!$B$3:$B$104))</f>
        <v>24</v>
      </c>
      <c r="G59" s="39">
        <f t="shared" si="0"/>
        <v>171</v>
      </c>
      <c r="H59" s="35">
        <v>10</v>
      </c>
      <c r="I59" s="31">
        <f>IF(H59="","",LOOKUP(H59,Очки!$D$3:$D$104,Очки!$B$3:$B$104))</f>
        <v>28</v>
      </c>
      <c r="J59" s="39">
        <f t="shared" si="1"/>
        <v>200</v>
      </c>
      <c r="K59" s="33">
        <v>39.25</v>
      </c>
      <c r="L59" s="31">
        <f>IF(K59="","",LOOKUP(K59,Очки!$F$3:$F$104,Очки!$G$3:$G$104))</f>
        <v>60</v>
      </c>
      <c r="M59" s="39">
        <f t="shared" si="2"/>
        <v>148</v>
      </c>
      <c r="N59" s="31">
        <f>IF(B59="","",SUM(F59,I59,L59))</f>
        <v>112</v>
      </c>
      <c r="O59" s="1">
        <f t="shared" si="3"/>
        <v>179</v>
      </c>
      <c r="P59" s="91">
        <f>IF(N64="",SUM(N59:N63),SUM(N59:N64)-MIN(N59:N64))</f>
        <v>535</v>
      </c>
      <c r="Q59" s="89">
        <f>IF(P59=0,"",RANK(P59,$P$11:$P$310,0))</f>
        <v>40</v>
      </c>
      <c r="R59" s="76">
        <v>33</v>
      </c>
      <c r="S59" s="77">
        <v>33</v>
      </c>
      <c r="T59" s="76">
        <f>IF(U59="",0,(($E$7+1)-U59)*4)</f>
        <v>144</v>
      </c>
      <c r="U59" s="77">
        <v>15</v>
      </c>
      <c r="V59" s="76">
        <f>IF(W59="",0,(($E$7+1)-W59)*4)</f>
        <v>140</v>
      </c>
      <c r="W59" s="77">
        <v>16</v>
      </c>
      <c r="X59" s="97">
        <f>IF(D59="","",SUM(P59,R59,T59,V59))</f>
        <v>852</v>
      </c>
      <c r="Y59" s="94">
        <f>IF(X59="","",RANK(X59,$X$11:$X$310,0))</f>
        <v>34</v>
      </c>
      <c r="Z59" s="45"/>
    </row>
    <row r="60" spans="1:25" ht="12.75">
      <c r="A60" s="40">
        <v>2</v>
      </c>
      <c r="B60" s="65" t="s">
        <v>76</v>
      </c>
      <c r="C60" s="37">
        <v>166</v>
      </c>
      <c r="D60" s="88"/>
      <c r="E60" s="29">
        <v>0</v>
      </c>
      <c r="F60" s="31">
        <f>IF(E60="","",LOOKUP(E60,Очки!$C$3:$C$104,Очки!$B$3:$B$104))</f>
        <v>0</v>
      </c>
      <c r="G60" s="39">
        <f t="shared" si="0"/>
        <v>228</v>
      </c>
      <c r="H60" s="35">
        <v>2</v>
      </c>
      <c r="I60" s="31">
        <f>IF(H60="","",LOOKUP(H60,Очки!$D$3:$D$104,Очки!$B$3:$B$104))</f>
        <v>4</v>
      </c>
      <c r="J60" s="39">
        <f t="shared" si="1"/>
        <v>246</v>
      </c>
      <c r="K60" s="33">
        <v>55.27</v>
      </c>
      <c r="L60" s="31">
        <f>IF(K60="","",LOOKUP(K60,Очки!$F$3:$F$104,Очки!$G$3:$G$104))</f>
        <v>28</v>
      </c>
      <c r="M60" s="39">
        <f t="shared" si="2"/>
        <v>217</v>
      </c>
      <c r="N60" s="31">
        <f>IF(B60="","",SUM(F60,I60,L60))</f>
        <v>32</v>
      </c>
      <c r="O60" s="1">
        <f t="shared" si="3"/>
        <v>244</v>
      </c>
      <c r="P60" s="92"/>
      <c r="Q60" s="90"/>
      <c r="R60" s="76"/>
      <c r="S60" s="78"/>
      <c r="T60" s="76"/>
      <c r="U60" s="78"/>
      <c r="V60" s="76"/>
      <c r="W60" s="78"/>
      <c r="X60" s="98"/>
      <c r="Y60" s="95"/>
    </row>
    <row r="61" spans="1:25" ht="12.75">
      <c r="A61" s="40">
        <v>3</v>
      </c>
      <c r="B61" s="65" t="s">
        <v>77</v>
      </c>
      <c r="C61" s="37">
        <v>172</v>
      </c>
      <c r="D61" s="88"/>
      <c r="E61" s="29">
        <v>23</v>
      </c>
      <c r="F61" s="31">
        <f>IF(E61="","",LOOKUP(E61,Очки!$C$3:$C$104,Очки!$B$3:$B$104))</f>
        <v>46</v>
      </c>
      <c r="G61" s="39">
        <f t="shared" si="0"/>
        <v>93</v>
      </c>
      <c r="H61" s="35">
        <v>10</v>
      </c>
      <c r="I61" s="31">
        <f>IF(H61="","",LOOKUP(H61,Очки!$D$3:$D$104,Очки!$B$3:$B$104))</f>
        <v>28</v>
      </c>
      <c r="J61" s="39">
        <f t="shared" si="1"/>
        <v>200</v>
      </c>
      <c r="K61" s="33">
        <v>35.56</v>
      </c>
      <c r="L61" s="31">
        <f>IF(K61="","",LOOKUP(K61,Очки!$F$3:$F$104,Очки!$G$3:$G$104))</f>
        <v>67</v>
      </c>
      <c r="M61" s="39">
        <f t="shared" si="2"/>
        <v>125</v>
      </c>
      <c r="N61" s="31">
        <f aca="true" t="shared" si="8" ref="N61:N70">IF(B61="","",SUM(F61,I61,L61))</f>
        <v>141</v>
      </c>
      <c r="O61" s="1">
        <f t="shared" si="3"/>
        <v>132</v>
      </c>
      <c r="P61" s="92"/>
      <c r="Q61" s="90"/>
      <c r="R61" s="76"/>
      <c r="S61" s="78"/>
      <c r="T61" s="76"/>
      <c r="U61" s="78"/>
      <c r="V61" s="76"/>
      <c r="W61" s="78"/>
      <c r="X61" s="98"/>
      <c r="Y61" s="95"/>
    </row>
    <row r="62" spans="1:25" ht="12.75">
      <c r="A62" s="40">
        <v>4</v>
      </c>
      <c r="B62" s="65" t="s">
        <v>78</v>
      </c>
      <c r="C62" s="37">
        <v>168</v>
      </c>
      <c r="D62" s="88"/>
      <c r="E62" s="29">
        <v>20</v>
      </c>
      <c r="F62" s="31">
        <f>IF(E62="","",LOOKUP(E62,Очки!$C$3:$C$104,Очки!$B$3:$B$104))</f>
        <v>40</v>
      </c>
      <c r="G62" s="39">
        <f t="shared" si="0"/>
        <v>117</v>
      </c>
      <c r="H62" s="35">
        <v>23</v>
      </c>
      <c r="I62" s="31">
        <f>IF(H62="","",LOOKUP(H62,Очки!$D$3:$D$104,Очки!$B$3:$B$104))</f>
        <v>56</v>
      </c>
      <c r="J62" s="39">
        <f t="shared" si="1"/>
        <v>20</v>
      </c>
      <c r="K62" s="33">
        <v>42.08</v>
      </c>
      <c r="L62" s="31">
        <f>IF(K62="","",LOOKUP(K62,Очки!$F$3:$F$104,Очки!$G$3:$G$104))</f>
        <v>54</v>
      </c>
      <c r="M62" s="39">
        <f t="shared" si="2"/>
        <v>161</v>
      </c>
      <c r="N62" s="31">
        <f t="shared" si="8"/>
        <v>150</v>
      </c>
      <c r="O62" s="1">
        <f t="shared" si="3"/>
        <v>110</v>
      </c>
      <c r="P62" s="92"/>
      <c r="Q62" s="90"/>
      <c r="R62" s="76"/>
      <c r="S62" s="78"/>
      <c r="T62" s="76"/>
      <c r="U62" s="78"/>
      <c r="V62" s="76"/>
      <c r="W62" s="78"/>
      <c r="X62" s="98"/>
      <c r="Y62" s="95"/>
    </row>
    <row r="63" spans="1:25" ht="12.75">
      <c r="A63" s="40">
        <v>5</v>
      </c>
      <c r="B63" s="65" t="s">
        <v>79</v>
      </c>
      <c r="C63" s="37">
        <v>167</v>
      </c>
      <c r="D63" s="88"/>
      <c r="E63" s="29">
        <v>11</v>
      </c>
      <c r="F63" s="31">
        <f>IF(E63="","",LOOKUP(E63,Очки!$C$3:$C$104,Очки!$B$3:$B$104))</f>
        <v>22</v>
      </c>
      <c r="G63" s="39">
        <f t="shared" si="0"/>
        <v>177</v>
      </c>
      <c r="H63" s="35">
        <v>9</v>
      </c>
      <c r="I63" s="31">
        <f>IF(H63="","",LOOKUP(H63,Очки!$D$3:$D$104,Очки!$B$3:$B$104))</f>
        <v>25</v>
      </c>
      <c r="J63" s="39">
        <f t="shared" si="1"/>
        <v>219</v>
      </c>
      <c r="K63" s="33">
        <v>42.54</v>
      </c>
      <c r="L63" s="31">
        <f>IF(K63="","",LOOKUP(K63,Очки!$F$3:$F$104,Очки!$G$3:$G$104))</f>
        <v>53</v>
      </c>
      <c r="M63" s="39">
        <f t="shared" si="2"/>
        <v>164</v>
      </c>
      <c r="N63" s="31">
        <f t="shared" si="8"/>
        <v>100</v>
      </c>
      <c r="O63" s="1">
        <f t="shared" si="3"/>
        <v>202</v>
      </c>
      <c r="P63" s="92"/>
      <c r="Q63" s="90"/>
      <c r="R63" s="76"/>
      <c r="S63" s="78"/>
      <c r="T63" s="76"/>
      <c r="U63" s="78"/>
      <c r="V63" s="76"/>
      <c r="W63" s="78"/>
      <c r="X63" s="98"/>
      <c r="Y63" s="95"/>
    </row>
    <row r="64" spans="1:25" ht="12.75">
      <c r="A64" s="40">
        <f>IF(B64="","",MAX($A$11:A63)+1)</f>
      </c>
      <c r="B64" s="65"/>
      <c r="C64" s="37"/>
      <c r="D64" s="88"/>
      <c r="E64" s="29"/>
      <c r="F64" s="31">
        <f>IF(E64="","",LOOKUP(E64,Очки!$C$3:$C$104,Очки!$B$3:$B$104))</f>
      </c>
      <c r="G64" s="39">
        <f t="shared" si="0"/>
      </c>
      <c r="H64" s="35"/>
      <c r="I64" s="31">
        <f>IF(H64="","",LOOKUP(H64,Очки!$D$3:$D$104,Очки!$B$3:$B$104))</f>
      </c>
      <c r="J64" s="39">
        <f t="shared" si="1"/>
      </c>
      <c r="K64" s="33"/>
      <c r="L64" s="31">
        <f>IF(K64="","",LOOKUP(K64,Очки!$F$3:$F$104,Очки!$G$3:$G$104))</f>
      </c>
      <c r="M64" s="39">
        <f t="shared" si="2"/>
      </c>
      <c r="N64" s="31">
        <f t="shared" si="8"/>
      </c>
      <c r="O64" s="1">
        <f t="shared" si="3"/>
      </c>
      <c r="P64" s="92"/>
      <c r="Q64" s="90"/>
      <c r="R64" s="76"/>
      <c r="S64" s="78"/>
      <c r="T64" s="76"/>
      <c r="U64" s="78"/>
      <c r="V64" s="76"/>
      <c r="W64" s="78"/>
      <c r="X64" s="98"/>
      <c r="Y64" s="95"/>
    </row>
    <row r="65" spans="1:26" ht="12.75">
      <c r="A65" s="41">
        <v>1</v>
      </c>
      <c r="B65" s="66" t="s">
        <v>81</v>
      </c>
      <c r="C65" s="38">
        <v>228</v>
      </c>
      <c r="D65" s="107" t="s">
        <v>80</v>
      </c>
      <c r="E65" s="30">
        <v>20</v>
      </c>
      <c r="F65" s="32">
        <f>IF(E65="","",LOOKUP(E65,Очки!$C$3:$C$104,Очки!$B$3:$B$104))</f>
        <v>40</v>
      </c>
      <c r="G65" s="39">
        <f t="shared" si="0"/>
        <v>117</v>
      </c>
      <c r="H65" s="36">
        <v>9</v>
      </c>
      <c r="I65" s="32">
        <f>IF(H65="","",LOOKUP(H65,Очки!$D$3:$D$104,Очки!$B$3:$B$104))</f>
        <v>25</v>
      </c>
      <c r="J65" s="39">
        <f t="shared" si="1"/>
        <v>219</v>
      </c>
      <c r="K65" s="34">
        <v>22.14</v>
      </c>
      <c r="L65" s="32">
        <f>IF(K65="","",LOOKUP(K65,Очки!$F$3:$F$104,Очки!$G$3:$G$104))</f>
        <v>94</v>
      </c>
      <c r="M65" s="39">
        <f t="shared" si="2"/>
        <v>12</v>
      </c>
      <c r="N65" s="32">
        <f t="shared" si="8"/>
        <v>159</v>
      </c>
      <c r="O65" s="2">
        <f t="shared" si="3"/>
        <v>87</v>
      </c>
      <c r="P65" s="109">
        <f>IF(N70="",SUM(N65:N69),SUM(N65:N70)-MIN(N65:N70))</f>
        <v>787</v>
      </c>
      <c r="Q65" s="89">
        <f>IF(P65=0,"",RANK(P65,$P$11:$P$310,0))</f>
        <v>18</v>
      </c>
      <c r="R65" s="76">
        <f>IF(S65="",0,(($E$7+1)-S65)*4)</f>
        <v>20</v>
      </c>
      <c r="S65" s="77">
        <v>46</v>
      </c>
      <c r="T65" s="76">
        <f>IF(U65="",0,(($E$7+1)-U65)*4)</f>
        <v>40</v>
      </c>
      <c r="U65" s="77">
        <v>41</v>
      </c>
      <c r="V65" s="76">
        <f>IF(W65="",0,(($E$7+1)-W65)*4)</f>
        <v>4</v>
      </c>
      <c r="W65" s="77">
        <v>50</v>
      </c>
      <c r="X65" s="103">
        <f>IF(D65="","",SUM(P65,R65,T65,V65))</f>
        <v>851</v>
      </c>
      <c r="Y65" s="105">
        <f>IF(X65="","",RANK(X65,$X$11:$X$310,0))</f>
        <v>35</v>
      </c>
      <c r="Z65" s="45"/>
    </row>
    <row r="66" spans="1:25" ht="12.75">
      <c r="A66" s="41">
        <v>2</v>
      </c>
      <c r="B66" s="66" t="s">
        <v>82</v>
      </c>
      <c r="C66" s="38">
        <v>270</v>
      </c>
      <c r="D66" s="108"/>
      <c r="E66" s="30">
        <v>18</v>
      </c>
      <c r="F66" s="32">
        <f>IF(E66="","",LOOKUP(E66,Очки!$C$3:$C$104,Очки!$B$3:$B$104))</f>
        <v>36</v>
      </c>
      <c r="G66" s="39">
        <f t="shared" si="0"/>
        <v>133</v>
      </c>
      <c r="H66" s="36">
        <v>14</v>
      </c>
      <c r="I66" s="32">
        <f>IF(H66="","",LOOKUP(H66,Очки!$D$3:$D$104,Очки!$B$3:$B$104))</f>
        <v>38</v>
      </c>
      <c r="J66" s="39">
        <f t="shared" si="1"/>
        <v>142</v>
      </c>
      <c r="K66" s="34">
        <v>32.37</v>
      </c>
      <c r="L66" s="32">
        <f>IF(K66="","",LOOKUP(K66,Очки!$F$3:$F$104,Очки!$G$3:$G$104))</f>
        <v>73</v>
      </c>
      <c r="M66" s="39">
        <f t="shared" si="2"/>
        <v>104</v>
      </c>
      <c r="N66" s="32">
        <f t="shared" si="8"/>
        <v>147</v>
      </c>
      <c r="O66" s="2">
        <f t="shared" si="3"/>
        <v>119</v>
      </c>
      <c r="P66" s="104"/>
      <c r="Q66" s="90"/>
      <c r="R66" s="76"/>
      <c r="S66" s="78"/>
      <c r="T66" s="76"/>
      <c r="U66" s="78"/>
      <c r="V66" s="76"/>
      <c r="W66" s="78"/>
      <c r="X66" s="104"/>
      <c r="Y66" s="106"/>
    </row>
    <row r="67" spans="1:25" ht="12.75">
      <c r="A67" s="41">
        <v>3</v>
      </c>
      <c r="B67" s="66" t="s">
        <v>83</v>
      </c>
      <c r="C67" s="38">
        <v>469</v>
      </c>
      <c r="D67" s="108"/>
      <c r="E67" s="30">
        <v>19</v>
      </c>
      <c r="F67" s="32">
        <f>IF(E67="","",LOOKUP(E67,Очки!$C$3:$C$104,Очки!$B$3:$B$104))</f>
        <v>38</v>
      </c>
      <c r="G67" s="39">
        <f t="shared" si="0"/>
        <v>124</v>
      </c>
      <c r="H67" s="36">
        <v>13</v>
      </c>
      <c r="I67" s="32">
        <f>IF(H67="","",LOOKUP(H67,Очки!$D$3:$D$104,Очки!$B$3:$B$104))</f>
        <v>36</v>
      </c>
      <c r="J67" s="39">
        <f t="shared" si="1"/>
        <v>154</v>
      </c>
      <c r="K67" s="34">
        <v>24.27</v>
      </c>
      <c r="L67" s="32">
        <f>IF(K67="","",LOOKUP(K67,Очки!$F$3:$F$104,Очки!$G$3:$G$104))</f>
        <v>90</v>
      </c>
      <c r="M67" s="39">
        <f t="shared" si="2"/>
        <v>39</v>
      </c>
      <c r="N67" s="32">
        <f t="shared" si="8"/>
        <v>164</v>
      </c>
      <c r="O67" s="2">
        <f t="shared" si="3"/>
        <v>76</v>
      </c>
      <c r="P67" s="104"/>
      <c r="Q67" s="90"/>
      <c r="R67" s="76"/>
      <c r="S67" s="78"/>
      <c r="T67" s="76"/>
      <c r="U67" s="78"/>
      <c r="V67" s="76"/>
      <c r="W67" s="78"/>
      <c r="X67" s="104"/>
      <c r="Y67" s="106"/>
    </row>
    <row r="68" spans="1:25" ht="12.75">
      <c r="A68" s="41">
        <v>4</v>
      </c>
      <c r="B68" s="66" t="s">
        <v>84</v>
      </c>
      <c r="C68" s="38">
        <v>349</v>
      </c>
      <c r="D68" s="108"/>
      <c r="E68" s="30">
        <v>13</v>
      </c>
      <c r="F68" s="32">
        <f>IF(E68="","",LOOKUP(E68,Очки!$C$3:$C$104,Очки!$B$3:$B$104))</f>
        <v>26</v>
      </c>
      <c r="G68" s="39">
        <f t="shared" si="0"/>
        <v>163</v>
      </c>
      <c r="H68" s="36">
        <v>18</v>
      </c>
      <c r="I68" s="32">
        <f>IF(H68="","",LOOKUP(H68,Очки!$D$3:$D$104,Очки!$B$3:$B$104))</f>
        <v>46</v>
      </c>
      <c r="J68" s="39">
        <f t="shared" si="1"/>
        <v>67</v>
      </c>
      <c r="K68" s="34">
        <v>24.46</v>
      </c>
      <c r="L68" s="32">
        <f>IF(K68="","",LOOKUP(K68,Очки!$F$3:$F$104,Очки!$G$3:$G$104))</f>
        <v>89</v>
      </c>
      <c r="M68" s="39">
        <f t="shared" si="2"/>
        <v>40</v>
      </c>
      <c r="N68" s="32">
        <f t="shared" si="8"/>
        <v>161</v>
      </c>
      <c r="O68" s="2">
        <f t="shared" si="3"/>
        <v>84</v>
      </c>
      <c r="P68" s="104"/>
      <c r="Q68" s="90"/>
      <c r="R68" s="76"/>
      <c r="S68" s="78"/>
      <c r="T68" s="76"/>
      <c r="U68" s="78"/>
      <c r="V68" s="76"/>
      <c r="W68" s="78"/>
      <c r="X68" s="104"/>
      <c r="Y68" s="106"/>
    </row>
    <row r="69" spans="1:25" ht="12.75">
      <c r="A69" s="41">
        <v>5</v>
      </c>
      <c r="B69" s="66" t="s">
        <v>85</v>
      </c>
      <c r="C69" s="38">
        <v>379</v>
      </c>
      <c r="D69" s="108"/>
      <c r="E69" s="30">
        <v>18</v>
      </c>
      <c r="F69" s="32">
        <f>IF(E69="","",LOOKUP(E69,Очки!$C$3:$C$104,Очки!$B$3:$B$104))</f>
        <v>36</v>
      </c>
      <c r="G69" s="39">
        <f t="shared" si="0"/>
        <v>133</v>
      </c>
      <c r="H69" s="36">
        <v>11</v>
      </c>
      <c r="I69" s="32">
        <f>IF(H69="","",LOOKUP(H69,Очки!$D$3:$D$104,Очки!$B$3:$B$104))</f>
        <v>31</v>
      </c>
      <c r="J69" s="39">
        <f t="shared" si="1"/>
        <v>182</v>
      </c>
      <c r="K69" s="34">
        <v>24.49</v>
      </c>
      <c r="L69" s="32">
        <f>IF(K69="","",LOOKUP(K69,Очки!$F$3:$F$104,Очки!$G$3:$G$104))</f>
        <v>89</v>
      </c>
      <c r="M69" s="39">
        <f t="shared" si="2"/>
        <v>42</v>
      </c>
      <c r="N69" s="32">
        <f t="shared" si="8"/>
        <v>156</v>
      </c>
      <c r="O69" s="2">
        <f t="shared" si="3"/>
        <v>92</v>
      </c>
      <c r="P69" s="104"/>
      <c r="Q69" s="90"/>
      <c r="R69" s="76"/>
      <c r="S69" s="78"/>
      <c r="T69" s="76"/>
      <c r="U69" s="78"/>
      <c r="V69" s="76"/>
      <c r="W69" s="78"/>
      <c r="X69" s="104"/>
      <c r="Y69" s="106"/>
    </row>
    <row r="70" spans="1:25" ht="12.75">
      <c r="A70" s="41">
        <f>IF(B70="","",MAX($A$11:A69)+1)</f>
      </c>
      <c r="B70" s="66"/>
      <c r="C70" s="38"/>
      <c r="D70" s="108"/>
      <c r="E70" s="30"/>
      <c r="F70" s="32">
        <f>IF(E70="","",LOOKUP(E70,Очки!$C$3:$C$104,Очки!$B$3:$B$104))</f>
      </c>
      <c r="G70" s="39">
        <f t="shared" si="0"/>
      </c>
      <c r="H70" s="36"/>
      <c r="I70" s="32">
        <f>IF(H70="","",LOOKUP(H70,Очки!$D$3:$D$104,Очки!$B$3:$B$104))</f>
      </c>
      <c r="J70" s="39">
        <f t="shared" si="1"/>
      </c>
      <c r="K70" s="34"/>
      <c r="L70" s="32">
        <f>IF(K70="","",LOOKUP(K70,Очки!$F$3:$F$104,Очки!$G$3:$G$104))</f>
      </c>
      <c r="M70" s="39">
        <f t="shared" si="2"/>
      </c>
      <c r="N70" s="32">
        <f t="shared" si="8"/>
      </c>
      <c r="O70" s="2">
        <f t="shared" si="3"/>
      </c>
      <c r="P70" s="104"/>
      <c r="Q70" s="90"/>
      <c r="R70" s="76"/>
      <c r="S70" s="78"/>
      <c r="T70" s="76"/>
      <c r="U70" s="78"/>
      <c r="V70" s="76"/>
      <c r="W70" s="78"/>
      <c r="X70" s="104"/>
      <c r="Y70" s="106"/>
    </row>
    <row r="71" spans="1:26" ht="12.75">
      <c r="A71" s="40">
        <v>1</v>
      </c>
      <c r="B71" s="65" t="s">
        <v>87</v>
      </c>
      <c r="C71" s="37">
        <v>310</v>
      </c>
      <c r="D71" s="110" t="s">
        <v>86</v>
      </c>
      <c r="E71" s="43">
        <v>33</v>
      </c>
      <c r="F71" s="31">
        <f>IF(E71="","",LOOKUP(E71,Очки!$C$3:$C$104,Очки!$B$3:$B$104))</f>
        <v>66</v>
      </c>
      <c r="G71" s="39">
        <f t="shared" si="0"/>
        <v>34</v>
      </c>
      <c r="H71" s="35">
        <v>16</v>
      </c>
      <c r="I71" s="31">
        <f>IF(H71="","",LOOKUP(H71,Очки!$D$3:$D$104,Очки!$B$3:$B$104))</f>
        <v>42</v>
      </c>
      <c r="J71" s="39">
        <f t="shared" si="1"/>
        <v>98</v>
      </c>
      <c r="K71" s="33">
        <v>38.43</v>
      </c>
      <c r="L71" s="31">
        <f>IF(K71="","",LOOKUP(K71,Очки!$F$3:$F$104,Очки!$G$3:$G$104))</f>
        <v>61</v>
      </c>
      <c r="M71" s="39">
        <f t="shared" si="2"/>
        <v>144</v>
      </c>
      <c r="N71" s="31">
        <f>IF(B71="","",SUM(F71,I71,L71))</f>
        <v>169</v>
      </c>
      <c r="O71" s="1">
        <f t="shared" si="3"/>
        <v>69</v>
      </c>
      <c r="P71" s="91">
        <f>IF(N76="",SUM(N71:N75),SUM(N71:N76)-MIN(N71:N76))</f>
        <v>715</v>
      </c>
      <c r="Q71" s="89">
        <f>IF(P71=0,"",RANK(P71,$P$11:$P$310,0))</f>
        <v>23</v>
      </c>
      <c r="R71" s="76">
        <f>IF(S71="",0,(($E$7+1)-S71)*4)</f>
        <v>64</v>
      </c>
      <c r="S71" s="77">
        <v>35</v>
      </c>
      <c r="T71" s="76">
        <f>IF(U71="",0,(($E$7+1)-U71)*4)</f>
        <v>72</v>
      </c>
      <c r="U71" s="77">
        <v>33</v>
      </c>
      <c r="V71" s="76">
        <f>IF(W71="",0,(($E$7+1)-W71)*4)</f>
        <v>4</v>
      </c>
      <c r="W71" s="77">
        <v>50</v>
      </c>
      <c r="X71" s="97">
        <f>IF(D71="","",SUM(P71,R71,T71,V71))</f>
        <v>855</v>
      </c>
      <c r="Y71" s="94">
        <f>IF(X71="","",RANK(X71,$X$11:$X$310,0))</f>
        <v>33</v>
      </c>
      <c r="Z71" s="45"/>
    </row>
    <row r="72" spans="1:25" ht="12.75">
      <c r="A72" s="40">
        <v>2</v>
      </c>
      <c r="B72" s="65" t="s">
        <v>88</v>
      </c>
      <c r="C72" s="37">
        <v>465</v>
      </c>
      <c r="D72" s="111"/>
      <c r="E72" s="43">
        <v>24</v>
      </c>
      <c r="F72" s="31">
        <f>IF(E72="","",LOOKUP(E72,Очки!$C$3:$C$104,Очки!$B$3:$B$104))</f>
        <v>48</v>
      </c>
      <c r="G72" s="39">
        <f t="shared" si="0"/>
        <v>89</v>
      </c>
      <c r="H72" s="35">
        <v>18</v>
      </c>
      <c r="I72" s="31">
        <f>IF(H72="","",LOOKUP(H72,Очки!$D$3:$D$104,Очки!$B$3:$B$104))</f>
        <v>46</v>
      </c>
      <c r="J72" s="39">
        <f t="shared" si="1"/>
        <v>67</v>
      </c>
      <c r="K72" s="33">
        <v>34.23</v>
      </c>
      <c r="L72" s="31">
        <f>IF(K72="","",LOOKUP(K72,Очки!$F$3:$F$104,Очки!$G$3:$G$104))</f>
        <v>70</v>
      </c>
      <c r="M72" s="39">
        <f t="shared" si="2"/>
        <v>114</v>
      </c>
      <c r="N72" s="31">
        <f>IF(B72="","",SUM(F72,I72,L72))</f>
        <v>164</v>
      </c>
      <c r="O72" s="1">
        <f t="shared" si="3"/>
        <v>76</v>
      </c>
      <c r="P72" s="92"/>
      <c r="Q72" s="90"/>
      <c r="R72" s="76"/>
      <c r="S72" s="78"/>
      <c r="T72" s="76"/>
      <c r="U72" s="78"/>
      <c r="V72" s="76"/>
      <c r="W72" s="78"/>
      <c r="X72" s="98"/>
      <c r="Y72" s="95"/>
    </row>
    <row r="73" spans="1:25" ht="12.75">
      <c r="A73" s="40">
        <v>3</v>
      </c>
      <c r="B73" s="65" t="s">
        <v>89</v>
      </c>
      <c r="C73" s="37">
        <v>212</v>
      </c>
      <c r="D73" s="111"/>
      <c r="E73" s="43">
        <v>9</v>
      </c>
      <c r="F73" s="31">
        <f>IF(E73="","",LOOKUP(E73,Очки!$C$3:$C$104,Очки!$B$3:$B$104))</f>
        <v>18</v>
      </c>
      <c r="G73" s="39">
        <f t="shared" si="0"/>
        <v>186</v>
      </c>
      <c r="H73" s="35">
        <v>9</v>
      </c>
      <c r="I73" s="31">
        <f>IF(H73="","",LOOKUP(H73,Очки!$D$3:$D$104,Очки!$B$3:$B$104))</f>
        <v>25</v>
      </c>
      <c r="J73" s="39">
        <f t="shared" si="1"/>
        <v>219</v>
      </c>
      <c r="K73" s="33">
        <v>38.08</v>
      </c>
      <c r="L73" s="31">
        <f>IF(K73="","",LOOKUP(K73,Очки!$F$3:$F$104,Очки!$G$3:$G$104))</f>
        <v>62</v>
      </c>
      <c r="M73" s="39">
        <f t="shared" si="2"/>
        <v>138</v>
      </c>
      <c r="N73" s="31">
        <f aca="true" t="shared" si="9" ref="N73:N82">IF(B73="","",SUM(F73,I73,L73))</f>
        <v>105</v>
      </c>
      <c r="O73" s="1">
        <f t="shared" si="3"/>
        <v>188</v>
      </c>
      <c r="P73" s="92"/>
      <c r="Q73" s="90"/>
      <c r="R73" s="76"/>
      <c r="S73" s="78"/>
      <c r="T73" s="76"/>
      <c r="U73" s="78"/>
      <c r="V73" s="76"/>
      <c r="W73" s="78"/>
      <c r="X73" s="98"/>
      <c r="Y73" s="95"/>
    </row>
    <row r="74" spans="1:25" ht="12.75">
      <c r="A74" s="40">
        <v>4</v>
      </c>
      <c r="B74" s="65" t="s">
        <v>90</v>
      </c>
      <c r="C74" s="37">
        <v>202</v>
      </c>
      <c r="D74" s="111"/>
      <c r="E74" s="43">
        <v>22</v>
      </c>
      <c r="F74" s="31">
        <f>IF(E74="","",LOOKUP(E74,Очки!$C$3:$C$104,Очки!$B$3:$B$104))</f>
        <v>44</v>
      </c>
      <c r="G74" s="39">
        <f t="shared" si="0"/>
        <v>104</v>
      </c>
      <c r="H74" s="35">
        <v>15</v>
      </c>
      <c r="I74" s="31">
        <f>IF(H74="","",LOOKUP(H74,Очки!$D$3:$D$104,Очки!$B$3:$B$104))</f>
        <v>40</v>
      </c>
      <c r="J74" s="39">
        <f t="shared" si="1"/>
        <v>118</v>
      </c>
      <c r="K74" s="33">
        <v>35.05</v>
      </c>
      <c r="L74" s="31">
        <f>IF(K74="","",LOOKUP(K74,Очки!$F$3:$F$104,Очки!$G$3:$G$104))</f>
        <v>68</v>
      </c>
      <c r="M74" s="39">
        <f t="shared" si="2"/>
        <v>119</v>
      </c>
      <c r="N74" s="31">
        <f t="shared" si="9"/>
        <v>152</v>
      </c>
      <c r="O74" s="1">
        <f t="shared" si="3"/>
        <v>106</v>
      </c>
      <c r="P74" s="92"/>
      <c r="Q74" s="90"/>
      <c r="R74" s="76"/>
      <c r="S74" s="78"/>
      <c r="T74" s="76"/>
      <c r="U74" s="78"/>
      <c r="V74" s="76"/>
      <c r="W74" s="78"/>
      <c r="X74" s="98"/>
      <c r="Y74" s="95"/>
    </row>
    <row r="75" spans="1:25" ht="12.75">
      <c r="A75" s="40">
        <v>5</v>
      </c>
      <c r="B75" s="65" t="s">
        <v>91</v>
      </c>
      <c r="C75" s="37">
        <v>209</v>
      </c>
      <c r="D75" s="111"/>
      <c r="E75" s="43">
        <v>6</v>
      </c>
      <c r="F75" s="31">
        <f>IF(E75="","",LOOKUP(E75,Очки!$C$3:$C$104,Очки!$B$3:$B$104))</f>
        <v>12</v>
      </c>
      <c r="G75" s="39">
        <f aca="true" t="shared" si="10" ref="G75:G138">IF(E75="","",RANK(E75,E$11:E$310,0))</f>
        <v>204</v>
      </c>
      <c r="H75" s="35">
        <v>15</v>
      </c>
      <c r="I75" s="31">
        <f>IF(H75="","",LOOKUP(H75,Очки!$D$3:$D$104,Очки!$B$3:$B$104))</f>
        <v>40</v>
      </c>
      <c r="J75" s="39">
        <f aca="true" t="shared" si="11" ref="J75:J138">IF(H75="","",RANK(H75,H$11:H$310,0))</f>
        <v>118</v>
      </c>
      <c r="K75" s="33">
        <v>32.52</v>
      </c>
      <c r="L75" s="31">
        <f>IF(K75="","",LOOKUP(K75,Очки!$F$3:$F$104,Очки!$G$3:$G$104))</f>
        <v>73</v>
      </c>
      <c r="M75" s="39">
        <f aca="true" t="shared" si="12" ref="M75:M138">IF(K75="","",RANK(K75,K$11:K$310,1))</f>
        <v>107</v>
      </c>
      <c r="N75" s="31">
        <f t="shared" si="9"/>
        <v>125</v>
      </c>
      <c r="O75" s="1">
        <f aca="true" t="shared" si="13" ref="O75:O138">IF(N75="","",RANK(N75,N$11:N$310,0))</f>
        <v>161</v>
      </c>
      <c r="P75" s="92"/>
      <c r="Q75" s="90"/>
      <c r="R75" s="76"/>
      <c r="S75" s="78"/>
      <c r="T75" s="76"/>
      <c r="U75" s="78"/>
      <c r="V75" s="76"/>
      <c r="W75" s="78"/>
      <c r="X75" s="98"/>
      <c r="Y75" s="95"/>
    </row>
    <row r="76" spans="1:25" ht="12.75">
      <c r="A76" s="40">
        <f>IF(B76="","",MAX($A$11:A75)+1)</f>
      </c>
      <c r="B76" s="65"/>
      <c r="C76" s="37"/>
      <c r="D76" s="111"/>
      <c r="E76" s="29"/>
      <c r="F76" s="31">
        <f>IF(E76="","",LOOKUP(E76,Очки!$C$3:$C$104,Очки!$B$3:$B$104))</f>
      </c>
      <c r="G76" s="39">
        <f t="shared" si="10"/>
      </c>
      <c r="H76" s="35"/>
      <c r="I76" s="31">
        <f>IF(H76="","",LOOKUP(H76,Очки!$D$3:$D$104,Очки!$B$3:$B$104))</f>
      </c>
      <c r="J76" s="39">
        <f t="shared" si="11"/>
      </c>
      <c r="K76" s="33"/>
      <c r="L76" s="31">
        <f>IF(K76="","",LOOKUP(K76,Очки!$F$3:$F$104,Очки!$G$3:$G$104))</f>
      </c>
      <c r="M76" s="39">
        <f t="shared" si="12"/>
      </c>
      <c r="N76" s="31">
        <f t="shared" si="9"/>
      </c>
      <c r="O76" s="1">
        <f t="shared" si="13"/>
      </c>
      <c r="P76" s="92"/>
      <c r="Q76" s="90"/>
      <c r="R76" s="76"/>
      <c r="S76" s="78"/>
      <c r="T76" s="76"/>
      <c r="U76" s="78"/>
      <c r="V76" s="76"/>
      <c r="W76" s="78"/>
      <c r="X76" s="98"/>
      <c r="Y76" s="95"/>
    </row>
    <row r="77" spans="1:26" ht="12.75">
      <c r="A77" s="41">
        <v>1</v>
      </c>
      <c r="B77" s="66" t="s">
        <v>93</v>
      </c>
      <c r="C77" s="38">
        <v>1358</v>
      </c>
      <c r="D77" s="107" t="s">
        <v>92</v>
      </c>
      <c r="E77" s="30">
        <v>35</v>
      </c>
      <c r="F77" s="32">
        <f>IF(E77="","",LOOKUP(E77,Очки!$C$3:$C$104,Очки!$B$3:$B$104))</f>
        <v>70</v>
      </c>
      <c r="G77" s="39">
        <f t="shared" si="10"/>
        <v>16</v>
      </c>
      <c r="H77" s="36">
        <v>22</v>
      </c>
      <c r="I77" s="32">
        <f>IF(H77="","",LOOKUP(H77,Очки!$D$3:$D$104,Очки!$B$3:$B$104))</f>
        <v>54</v>
      </c>
      <c r="J77" s="39">
        <f t="shared" si="11"/>
        <v>27</v>
      </c>
      <c r="K77" s="34">
        <v>37.39</v>
      </c>
      <c r="L77" s="32">
        <f>IF(K77="","",LOOKUP(K77,Очки!$F$3:$F$104,Очки!$G$3:$G$104))</f>
        <v>63</v>
      </c>
      <c r="M77" s="39">
        <f t="shared" si="12"/>
        <v>135</v>
      </c>
      <c r="N77" s="32">
        <f t="shared" si="9"/>
        <v>187</v>
      </c>
      <c r="O77" s="2">
        <f t="shared" si="13"/>
        <v>35</v>
      </c>
      <c r="P77" s="109">
        <f>IF(N82="",SUM(N77:N81),SUM(N77:N82)-MIN(N77:N82))</f>
        <v>880</v>
      </c>
      <c r="Q77" s="89">
        <f>IF(P77=0,"",RANK(P77,$P$11:$P$310,0))</f>
        <v>8</v>
      </c>
      <c r="R77" s="76">
        <f>IF(S77="",0,(($E$7+1)-S77)*4)</f>
        <v>92</v>
      </c>
      <c r="S77" s="77">
        <v>28</v>
      </c>
      <c r="T77" s="76">
        <v>172</v>
      </c>
      <c r="U77" s="77">
        <v>8</v>
      </c>
      <c r="V77" s="76">
        <f>IF(W77="",0,(($E$7+1)-W77)*4)</f>
        <v>4</v>
      </c>
      <c r="W77" s="77">
        <v>50</v>
      </c>
      <c r="X77" s="103">
        <f>IF(D77="","",SUM(P77,R77,T77,V77))</f>
        <v>1148</v>
      </c>
      <c r="Y77" s="105">
        <f>IF(X77="","",RANK(X77,$X$11:$X$310,0))</f>
        <v>11</v>
      </c>
      <c r="Z77" s="45"/>
    </row>
    <row r="78" spans="1:25" ht="12.75">
      <c r="A78" s="41">
        <v>2</v>
      </c>
      <c r="B78" s="66" t="s">
        <v>94</v>
      </c>
      <c r="C78" s="38">
        <v>1383</v>
      </c>
      <c r="D78" s="108"/>
      <c r="E78" s="30">
        <v>34</v>
      </c>
      <c r="F78" s="32">
        <f>IF(E78="","",LOOKUP(E78,Очки!$C$3:$C$104,Очки!$B$3:$B$104))</f>
        <v>68</v>
      </c>
      <c r="G78" s="39">
        <f t="shared" si="10"/>
        <v>23</v>
      </c>
      <c r="H78" s="36">
        <v>20</v>
      </c>
      <c r="I78" s="32">
        <f>IF(H78="","",LOOKUP(H78,Очки!$D$3:$D$104,Очки!$B$3:$B$104))</f>
        <v>50</v>
      </c>
      <c r="J78" s="39">
        <f t="shared" si="11"/>
        <v>46</v>
      </c>
      <c r="K78" s="34">
        <v>36.26</v>
      </c>
      <c r="L78" s="32">
        <f>IF(K78="","",LOOKUP(K78,Очки!$F$3:$F$104,Очки!$G$3:$G$104))</f>
        <v>66</v>
      </c>
      <c r="M78" s="39">
        <f t="shared" si="12"/>
        <v>128</v>
      </c>
      <c r="N78" s="32">
        <f t="shared" si="9"/>
        <v>184</v>
      </c>
      <c r="O78" s="2">
        <f t="shared" si="13"/>
        <v>40</v>
      </c>
      <c r="P78" s="104"/>
      <c r="Q78" s="90"/>
      <c r="R78" s="76"/>
      <c r="S78" s="78"/>
      <c r="T78" s="76"/>
      <c r="U78" s="78"/>
      <c r="V78" s="76"/>
      <c r="W78" s="78"/>
      <c r="X78" s="104"/>
      <c r="Y78" s="106"/>
    </row>
    <row r="79" spans="1:25" ht="12.75">
      <c r="A79" s="41">
        <v>3</v>
      </c>
      <c r="B79" s="66" t="s">
        <v>95</v>
      </c>
      <c r="C79" s="38">
        <v>1355</v>
      </c>
      <c r="D79" s="108"/>
      <c r="E79" s="30">
        <v>26</v>
      </c>
      <c r="F79" s="32">
        <f>IF(E79="","",LOOKUP(E79,Очки!$C$3:$C$104,Очки!$B$3:$B$104))</f>
        <v>52</v>
      </c>
      <c r="G79" s="39">
        <f t="shared" si="10"/>
        <v>72</v>
      </c>
      <c r="H79" s="36">
        <v>25</v>
      </c>
      <c r="I79" s="32">
        <f>IF(H79="","",LOOKUP(H79,Очки!$D$3:$D$104,Очки!$B$3:$B$104))</f>
        <v>60</v>
      </c>
      <c r="J79" s="39">
        <f t="shared" si="11"/>
        <v>11</v>
      </c>
      <c r="K79" s="34">
        <v>48.48</v>
      </c>
      <c r="L79" s="32">
        <f>IF(K79="","",LOOKUP(K79,Очки!$F$3:$F$104,Очки!$G$3:$G$104))</f>
        <v>41</v>
      </c>
      <c r="M79" s="39">
        <f t="shared" si="12"/>
        <v>192</v>
      </c>
      <c r="N79" s="32">
        <f t="shared" si="9"/>
        <v>153</v>
      </c>
      <c r="O79" s="2">
        <f t="shared" si="13"/>
        <v>101</v>
      </c>
      <c r="P79" s="104"/>
      <c r="Q79" s="90"/>
      <c r="R79" s="76"/>
      <c r="S79" s="78"/>
      <c r="T79" s="76"/>
      <c r="U79" s="78"/>
      <c r="V79" s="76"/>
      <c r="W79" s="78"/>
      <c r="X79" s="104"/>
      <c r="Y79" s="106"/>
    </row>
    <row r="80" spans="1:25" ht="12.75">
      <c r="A80" s="41">
        <v>4</v>
      </c>
      <c r="B80" s="66" t="s">
        <v>96</v>
      </c>
      <c r="C80" s="38">
        <v>1156</v>
      </c>
      <c r="D80" s="108"/>
      <c r="E80" s="30">
        <v>31</v>
      </c>
      <c r="F80" s="32">
        <f>IF(E80="","",LOOKUP(E80,Очки!$C$3:$C$104,Очки!$B$3:$B$104))</f>
        <v>62</v>
      </c>
      <c r="G80" s="39">
        <f t="shared" si="10"/>
        <v>47</v>
      </c>
      <c r="H80" s="36">
        <v>17</v>
      </c>
      <c r="I80" s="32">
        <f>IF(H80="","",LOOKUP(H80,Очки!$D$3:$D$104,Очки!$B$3:$B$104))</f>
        <v>44</v>
      </c>
      <c r="J80" s="39">
        <f t="shared" si="11"/>
        <v>84</v>
      </c>
      <c r="K80" s="34">
        <v>35.57</v>
      </c>
      <c r="L80" s="32">
        <f>IF(K80="","",LOOKUP(K80,Очки!$F$3:$F$104,Очки!$G$3:$G$104))</f>
        <v>67</v>
      </c>
      <c r="M80" s="39">
        <f t="shared" si="12"/>
        <v>127</v>
      </c>
      <c r="N80" s="32">
        <f t="shared" si="9"/>
        <v>173</v>
      </c>
      <c r="O80" s="2">
        <f t="shared" si="13"/>
        <v>59</v>
      </c>
      <c r="P80" s="104"/>
      <c r="Q80" s="90"/>
      <c r="R80" s="76"/>
      <c r="S80" s="78"/>
      <c r="T80" s="76"/>
      <c r="U80" s="78"/>
      <c r="V80" s="76"/>
      <c r="W80" s="78"/>
      <c r="X80" s="104"/>
      <c r="Y80" s="106"/>
    </row>
    <row r="81" spans="1:25" ht="12.75">
      <c r="A81" s="41">
        <v>5</v>
      </c>
      <c r="B81" s="66" t="s">
        <v>97</v>
      </c>
      <c r="C81" s="38">
        <v>1422</v>
      </c>
      <c r="D81" s="108"/>
      <c r="E81" s="30">
        <v>35</v>
      </c>
      <c r="F81" s="32">
        <f>IF(E81="","",LOOKUP(E81,Очки!$C$3:$C$104,Очки!$B$3:$B$104))</f>
        <v>70</v>
      </c>
      <c r="G81" s="39">
        <f t="shared" si="10"/>
        <v>16</v>
      </c>
      <c r="H81" s="36">
        <v>25</v>
      </c>
      <c r="I81" s="32">
        <f>IF(H81="","",LOOKUP(H81,Очки!$D$3:$D$104,Очки!$B$3:$B$104))</f>
        <v>60</v>
      </c>
      <c r="J81" s="39">
        <f t="shared" si="11"/>
        <v>11</v>
      </c>
      <c r="K81" s="34">
        <v>42.55</v>
      </c>
      <c r="L81" s="32">
        <f>IF(K81="","",LOOKUP(K81,Очки!$F$3:$F$104,Очки!$G$3:$G$104))</f>
        <v>53</v>
      </c>
      <c r="M81" s="39">
        <f t="shared" si="12"/>
        <v>165</v>
      </c>
      <c r="N81" s="32">
        <f t="shared" si="9"/>
        <v>183</v>
      </c>
      <c r="O81" s="2">
        <f t="shared" si="13"/>
        <v>41</v>
      </c>
      <c r="P81" s="104"/>
      <c r="Q81" s="90"/>
      <c r="R81" s="76"/>
      <c r="S81" s="78"/>
      <c r="T81" s="76"/>
      <c r="U81" s="78"/>
      <c r="V81" s="76"/>
      <c r="W81" s="78"/>
      <c r="X81" s="104"/>
      <c r="Y81" s="106"/>
    </row>
    <row r="82" spans="1:25" ht="12.75">
      <c r="A82" s="41">
        <f>IF(B82="","",MAX($A$11:A81)+1)</f>
      </c>
      <c r="B82" s="66"/>
      <c r="C82" s="38"/>
      <c r="D82" s="108"/>
      <c r="E82" s="30"/>
      <c r="F82" s="32">
        <f>IF(E82="","",LOOKUP(E82,Очки!$C$3:$C$104,Очки!$B$3:$B$104))</f>
      </c>
      <c r="G82" s="39">
        <f t="shared" si="10"/>
      </c>
      <c r="H82" s="36"/>
      <c r="I82" s="32">
        <f>IF(H82="","",LOOKUP(H82,Очки!$D$3:$D$104,Очки!$B$3:$B$104))</f>
      </c>
      <c r="J82" s="39">
        <f t="shared" si="11"/>
      </c>
      <c r="K82" s="34"/>
      <c r="L82" s="32">
        <f>IF(K82="","",LOOKUP(K82,Очки!$F$3:$F$104,Очки!$G$3:$G$104))</f>
      </c>
      <c r="M82" s="39">
        <f t="shared" si="12"/>
      </c>
      <c r="N82" s="32">
        <f t="shared" si="9"/>
      </c>
      <c r="O82" s="2">
        <f t="shared" si="13"/>
      </c>
      <c r="P82" s="104"/>
      <c r="Q82" s="90"/>
      <c r="R82" s="76"/>
      <c r="S82" s="78"/>
      <c r="T82" s="76"/>
      <c r="U82" s="78"/>
      <c r="V82" s="76"/>
      <c r="W82" s="78"/>
      <c r="X82" s="104"/>
      <c r="Y82" s="106"/>
    </row>
    <row r="83" spans="1:26" ht="12.75">
      <c r="A83" s="40">
        <v>1</v>
      </c>
      <c r="B83" s="65" t="s">
        <v>99</v>
      </c>
      <c r="C83" s="37">
        <v>1455</v>
      </c>
      <c r="D83" s="87" t="s">
        <v>98</v>
      </c>
      <c r="E83" s="29">
        <v>35</v>
      </c>
      <c r="F83" s="31">
        <f>IF(E83="","",LOOKUP(E83,Очки!$C$3:$C$104,Очки!$B$3:$B$104))</f>
        <v>70</v>
      </c>
      <c r="G83" s="39">
        <f t="shared" si="10"/>
        <v>16</v>
      </c>
      <c r="H83" s="35">
        <v>21</v>
      </c>
      <c r="I83" s="31">
        <f>IF(H83="","",LOOKUP(H83,Очки!$D$3:$D$104,Очки!$B$3:$B$104))</f>
        <v>52</v>
      </c>
      <c r="J83" s="39">
        <f t="shared" si="11"/>
        <v>35</v>
      </c>
      <c r="K83" s="33">
        <v>23.5</v>
      </c>
      <c r="L83" s="31">
        <f>IF(K83="","",LOOKUP(K83,Очки!$F$3:$F$104,Очки!$G$3:$G$104))</f>
        <v>91</v>
      </c>
      <c r="M83" s="39">
        <f t="shared" si="12"/>
        <v>27</v>
      </c>
      <c r="N83" s="31">
        <f>IF(B83="","",SUM(F83,I83,L83))</f>
        <v>213</v>
      </c>
      <c r="O83" s="1">
        <f t="shared" si="13"/>
        <v>9</v>
      </c>
      <c r="P83" s="91">
        <f>IF(N88="",SUM(N83:N87),SUM(N83:N88)-MIN(N83:N88))</f>
        <v>956</v>
      </c>
      <c r="Q83" s="89">
        <f>IF(P83=0,"",RANK(P83,$P$11:$P$310,0))</f>
        <v>6</v>
      </c>
      <c r="R83" s="76">
        <f>IF(S83="",0,(($E$7+1)-S83)*4)</f>
        <v>188</v>
      </c>
      <c r="S83" s="77">
        <v>4</v>
      </c>
      <c r="T83" s="76">
        <v>184</v>
      </c>
      <c r="U83" s="77">
        <v>5</v>
      </c>
      <c r="V83" s="76">
        <f>IF(W83="",0,(($E$7+1)-W83)*4)</f>
        <v>188</v>
      </c>
      <c r="W83" s="77">
        <v>4</v>
      </c>
      <c r="X83" s="97">
        <f>IF(D83="","",SUM(P83,R83,T83,V83))</f>
        <v>1516</v>
      </c>
      <c r="Y83" s="94">
        <f>IF(X83="","",RANK(X83,$X$11:$X$310,0))</f>
        <v>2</v>
      </c>
      <c r="Z83" s="45"/>
    </row>
    <row r="84" spans="1:25" ht="12.75">
      <c r="A84" s="40">
        <v>2</v>
      </c>
      <c r="B84" s="65" t="s">
        <v>100</v>
      </c>
      <c r="C84" s="37">
        <v>1195</v>
      </c>
      <c r="D84" s="88"/>
      <c r="E84" s="29">
        <v>28</v>
      </c>
      <c r="F84" s="31">
        <f>IF(E84="","",LOOKUP(E84,Очки!$C$3:$C$104,Очки!$B$3:$B$104))</f>
        <v>56</v>
      </c>
      <c r="G84" s="39">
        <f t="shared" si="10"/>
        <v>61</v>
      </c>
      <c r="H84" s="35">
        <v>20</v>
      </c>
      <c r="I84" s="31">
        <f>IF(H84="","",LOOKUP(H84,Очки!$D$3:$D$104,Очки!$B$3:$B$104))</f>
        <v>50</v>
      </c>
      <c r="J84" s="39">
        <f t="shared" si="11"/>
        <v>46</v>
      </c>
      <c r="K84" s="33">
        <v>25.36</v>
      </c>
      <c r="L84" s="31">
        <f>IF(K84="","",LOOKUP(K84,Очки!$F$3:$F$104,Очки!$G$3:$G$104))</f>
        <v>87</v>
      </c>
      <c r="M84" s="39">
        <f t="shared" si="12"/>
        <v>48</v>
      </c>
      <c r="N84" s="31">
        <f>IF(B84="","",SUM(F84,I84,L84))</f>
        <v>193</v>
      </c>
      <c r="O84" s="1">
        <f t="shared" si="13"/>
        <v>30</v>
      </c>
      <c r="P84" s="92"/>
      <c r="Q84" s="90"/>
      <c r="R84" s="76"/>
      <c r="S84" s="78"/>
      <c r="T84" s="76"/>
      <c r="U84" s="78"/>
      <c r="V84" s="76"/>
      <c r="W84" s="78"/>
      <c r="X84" s="98"/>
      <c r="Y84" s="95"/>
    </row>
    <row r="85" spans="1:25" ht="12.75">
      <c r="A85" s="40">
        <v>3</v>
      </c>
      <c r="B85" s="65" t="s">
        <v>101</v>
      </c>
      <c r="C85" s="37">
        <v>1193</v>
      </c>
      <c r="D85" s="88"/>
      <c r="E85" s="29">
        <v>39</v>
      </c>
      <c r="F85" s="31">
        <f>IF(E85="","",LOOKUP(E85,Очки!$C$3:$C$104,Очки!$B$3:$B$104))</f>
        <v>78</v>
      </c>
      <c r="G85" s="39">
        <f t="shared" si="10"/>
        <v>9</v>
      </c>
      <c r="H85" s="35">
        <v>19</v>
      </c>
      <c r="I85" s="31">
        <f>IF(H85="","",LOOKUP(H85,Очки!$D$3:$D$104,Очки!$B$3:$B$104))</f>
        <v>48</v>
      </c>
      <c r="J85" s="39">
        <f t="shared" si="11"/>
        <v>62</v>
      </c>
      <c r="K85" s="33">
        <v>26.25</v>
      </c>
      <c r="L85" s="31">
        <f>IF(K85="","",LOOKUP(K85,Очки!$F$3:$F$104,Очки!$G$3:$G$104))</f>
        <v>86</v>
      </c>
      <c r="M85" s="39">
        <f t="shared" si="12"/>
        <v>57</v>
      </c>
      <c r="N85" s="31">
        <f aca="true" t="shared" si="14" ref="N85:N94">IF(B85="","",SUM(F85,I85,L85))</f>
        <v>212</v>
      </c>
      <c r="O85" s="1">
        <f t="shared" si="13"/>
        <v>13</v>
      </c>
      <c r="P85" s="92"/>
      <c r="Q85" s="90"/>
      <c r="R85" s="76"/>
      <c r="S85" s="78"/>
      <c r="T85" s="76"/>
      <c r="U85" s="78"/>
      <c r="V85" s="76"/>
      <c r="W85" s="78"/>
      <c r="X85" s="98"/>
      <c r="Y85" s="95"/>
    </row>
    <row r="86" spans="1:25" ht="12.75">
      <c r="A86" s="40">
        <v>4</v>
      </c>
      <c r="B86" s="65" t="s">
        <v>102</v>
      </c>
      <c r="C86" s="37">
        <v>1192</v>
      </c>
      <c r="D86" s="88"/>
      <c r="E86" s="29">
        <v>16</v>
      </c>
      <c r="F86" s="31">
        <f>IF(E86="","",LOOKUP(E86,Очки!$C$3:$C$104,Очки!$B$3:$B$104))</f>
        <v>32</v>
      </c>
      <c r="G86" s="39">
        <f t="shared" si="10"/>
        <v>144</v>
      </c>
      <c r="H86" s="35">
        <v>15</v>
      </c>
      <c r="I86" s="31">
        <f>IF(H86="","",LOOKUP(H86,Очки!$D$3:$D$104,Очки!$B$3:$B$104))</f>
        <v>40</v>
      </c>
      <c r="J86" s="39">
        <f t="shared" si="11"/>
        <v>118</v>
      </c>
      <c r="K86" s="33">
        <v>26.53</v>
      </c>
      <c r="L86" s="31">
        <f>IF(K86="","",LOOKUP(K86,Очки!$F$3:$F$104,Очки!$G$3:$G$104))</f>
        <v>85</v>
      </c>
      <c r="M86" s="39">
        <f t="shared" si="12"/>
        <v>62</v>
      </c>
      <c r="N86" s="31">
        <f t="shared" si="14"/>
        <v>157</v>
      </c>
      <c r="O86" s="1">
        <f t="shared" si="13"/>
        <v>91</v>
      </c>
      <c r="P86" s="92"/>
      <c r="Q86" s="90"/>
      <c r="R86" s="76"/>
      <c r="S86" s="78"/>
      <c r="T86" s="76"/>
      <c r="U86" s="78"/>
      <c r="V86" s="76"/>
      <c r="W86" s="78"/>
      <c r="X86" s="98"/>
      <c r="Y86" s="95"/>
    </row>
    <row r="87" spans="1:25" ht="12.75">
      <c r="A87" s="40">
        <v>5</v>
      </c>
      <c r="B87" s="65" t="s">
        <v>103</v>
      </c>
      <c r="C87" s="37">
        <v>1407</v>
      </c>
      <c r="D87" s="88"/>
      <c r="E87" s="29">
        <v>32</v>
      </c>
      <c r="F87" s="31">
        <f>IF(E87="","",LOOKUP(E87,Очки!$C$3:$C$104,Очки!$B$3:$B$104))</f>
        <v>64</v>
      </c>
      <c r="G87" s="39">
        <f t="shared" si="10"/>
        <v>40</v>
      </c>
      <c r="H87" s="35">
        <v>10</v>
      </c>
      <c r="I87" s="31">
        <f>IF(H87="","",LOOKUP(H87,Очки!$D$3:$D$104,Очки!$B$3:$B$104))</f>
        <v>28</v>
      </c>
      <c r="J87" s="39">
        <f t="shared" si="11"/>
        <v>200</v>
      </c>
      <c r="K87" s="33">
        <v>24.5</v>
      </c>
      <c r="L87" s="31">
        <f>IF(K87="","",LOOKUP(K87,Очки!$F$3:$F$104,Очки!$G$3:$G$104))</f>
        <v>89</v>
      </c>
      <c r="M87" s="39">
        <f t="shared" si="12"/>
        <v>43</v>
      </c>
      <c r="N87" s="31">
        <f t="shared" si="14"/>
        <v>181</v>
      </c>
      <c r="O87" s="1">
        <f t="shared" si="13"/>
        <v>44</v>
      </c>
      <c r="P87" s="92"/>
      <c r="Q87" s="90"/>
      <c r="R87" s="76"/>
      <c r="S87" s="78"/>
      <c r="T87" s="76"/>
      <c r="U87" s="78"/>
      <c r="V87" s="76"/>
      <c r="W87" s="78"/>
      <c r="X87" s="98"/>
      <c r="Y87" s="95"/>
    </row>
    <row r="88" spans="1:25" ht="12.75">
      <c r="A88" s="40">
        <f>IF(B88="","",MAX($A$11:A87)+1)</f>
      </c>
      <c r="B88" s="65"/>
      <c r="C88" s="37"/>
      <c r="D88" s="88"/>
      <c r="E88" s="29"/>
      <c r="F88" s="31">
        <f>IF(E88="","",LOOKUP(E88,Очки!$C$3:$C$104,Очки!$B$3:$B$104))</f>
      </c>
      <c r="G88" s="39">
        <f t="shared" si="10"/>
      </c>
      <c r="H88" s="35"/>
      <c r="I88" s="31">
        <f>IF(H88="","",LOOKUP(H88,Очки!$D$3:$D$104,Очки!$B$3:$B$104))</f>
      </c>
      <c r="J88" s="39">
        <f t="shared" si="11"/>
      </c>
      <c r="K88" s="33"/>
      <c r="L88" s="31">
        <f>IF(K88="","",LOOKUP(K88,Очки!$F$3:$F$104,Очки!$G$3:$G$104))</f>
      </c>
      <c r="M88" s="39">
        <f t="shared" si="12"/>
      </c>
      <c r="N88" s="31">
        <f t="shared" si="14"/>
      </c>
      <c r="O88" s="1">
        <f t="shared" si="13"/>
      </c>
      <c r="P88" s="92"/>
      <c r="Q88" s="90"/>
      <c r="R88" s="76"/>
      <c r="S88" s="78"/>
      <c r="T88" s="76"/>
      <c r="U88" s="78"/>
      <c r="V88" s="76"/>
      <c r="W88" s="78"/>
      <c r="X88" s="98"/>
      <c r="Y88" s="95"/>
    </row>
    <row r="89" spans="1:26" ht="12.75">
      <c r="A89" s="41">
        <v>1</v>
      </c>
      <c r="B89" s="66" t="s">
        <v>105</v>
      </c>
      <c r="C89" s="38">
        <v>366</v>
      </c>
      <c r="D89" s="107" t="s">
        <v>104</v>
      </c>
      <c r="E89" s="30">
        <v>5</v>
      </c>
      <c r="F89" s="32">
        <f>IF(E89="","",LOOKUP(E89,Очки!$C$3:$C$104,Очки!$B$3:$B$104))</f>
        <v>10</v>
      </c>
      <c r="G89" s="39">
        <f t="shared" si="10"/>
        <v>207</v>
      </c>
      <c r="H89" s="36">
        <v>16</v>
      </c>
      <c r="I89" s="32">
        <f>IF(H89="","",LOOKUP(H89,Очки!$D$3:$D$104,Очки!$B$3:$B$104))</f>
        <v>42</v>
      </c>
      <c r="J89" s="39">
        <f t="shared" si="11"/>
        <v>98</v>
      </c>
      <c r="K89" s="34">
        <v>30</v>
      </c>
      <c r="L89" s="32">
        <f>IF(K89="","",LOOKUP(K89,Очки!$F$3:$F$104,Очки!$G$3:$G$104))</f>
        <v>79</v>
      </c>
      <c r="M89" s="39">
        <f t="shared" si="12"/>
        <v>91</v>
      </c>
      <c r="N89" s="32">
        <f t="shared" si="14"/>
        <v>131</v>
      </c>
      <c r="O89" s="2">
        <f t="shared" si="13"/>
        <v>153</v>
      </c>
      <c r="P89" s="109">
        <f>IF(N94="",SUM(N89:N93),SUM(N89:N94)-MIN(N89:N94))</f>
        <v>730</v>
      </c>
      <c r="Q89" s="89">
        <f>IF(P89=0,"",RANK(P89,$P$11:$P$310,0))</f>
        <v>21</v>
      </c>
      <c r="R89" s="76">
        <f>IF(S89="",0,(($E$7+1)-S89)*4)</f>
        <v>52</v>
      </c>
      <c r="S89" s="77">
        <v>38</v>
      </c>
      <c r="T89" s="76">
        <f>IF(U89="",0,(($E$7+1)-U89)*4)</f>
        <v>64</v>
      </c>
      <c r="U89" s="77">
        <v>35</v>
      </c>
      <c r="V89" s="76">
        <f>IF(W89="",0,(($E$7+1)-W89)*4)</f>
        <v>92</v>
      </c>
      <c r="W89" s="77">
        <v>28</v>
      </c>
      <c r="X89" s="103">
        <f>IF(D89="","",SUM(P89,R89,T89,V89))</f>
        <v>938</v>
      </c>
      <c r="Y89" s="105">
        <f>IF(X89="","",RANK(X89,$X$11:$X$310,0))</f>
        <v>28</v>
      </c>
      <c r="Z89" s="45"/>
    </row>
    <row r="90" spans="1:25" ht="12.75">
      <c r="A90" s="41">
        <v>2</v>
      </c>
      <c r="B90" s="66" t="s">
        <v>106</v>
      </c>
      <c r="C90" s="38">
        <v>440</v>
      </c>
      <c r="D90" s="108"/>
      <c r="E90" s="30">
        <v>0</v>
      </c>
      <c r="F90" s="32">
        <f>IF(E90="","",LOOKUP(E90,Очки!$C$3:$C$104,Очки!$B$3:$B$104))</f>
        <v>0</v>
      </c>
      <c r="G90" s="39">
        <f t="shared" si="10"/>
        <v>228</v>
      </c>
      <c r="H90" s="36">
        <v>21</v>
      </c>
      <c r="I90" s="32">
        <f>IF(H90="","",LOOKUP(H90,Очки!$D$3:$D$104,Очки!$B$3:$B$104))</f>
        <v>52</v>
      </c>
      <c r="J90" s="39">
        <f t="shared" si="11"/>
        <v>35</v>
      </c>
      <c r="K90" s="34">
        <v>37.25</v>
      </c>
      <c r="L90" s="32">
        <f>IF(K90="","",LOOKUP(K90,Очки!$F$3:$F$104,Очки!$G$3:$G$104))</f>
        <v>64</v>
      </c>
      <c r="M90" s="39">
        <f t="shared" si="12"/>
        <v>132</v>
      </c>
      <c r="N90" s="32">
        <f t="shared" si="14"/>
        <v>116</v>
      </c>
      <c r="O90" s="2">
        <f t="shared" si="13"/>
        <v>174</v>
      </c>
      <c r="P90" s="104"/>
      <c r="Q90" s="90"/>
      <c r="R90" s="76"/>
      <c r="S90" s="78"/>
      <c r="T90" s="76"/>
      <c r="U90" s="78"/>
      <c r="V90" s="76"/>
      <c r="W90" s="78"/>
      <c r="X90" s="104"/>
      <c r="Y90" s="106"/>
    </row>
    <row r="91" spans="1:25" ht="12.75">
      <c r="A91" s="41">
        <v>3</v>
      </c>
      <c r="B91" s="66" t="s">
        <v>107</v>
      </c>
      <c r="C91" s="38">
        <v>194</v>
      </c>
      <c r="D91" s="108"/>
      <c r="E91" s="30">
        <v>24</v>
      </c>
      <c r="F91" s="32">
        <f>IF(E91="","",LOOKUP(E91,Очки!$C$3:$C$104,Очки!$B$3:$B$104))</f>
        <v>48</v>
      </c>
      <c r="G91" s="39">
        <f t="shared" si="10"/>
        <v>89</v>
      </c>
      <c r="H91" s="36">
        <v>16</v>
      </c>
      <c r="I91" s="32">
        <f>IF(H91="","",LOOKUP(H91,Очки!$D$3:$D$104,Очки!$B$3:$B$104))</f>
        <v>42</v>
      </c>
      <c r="J91" s="39">
        <f t="shared" si="11"/>
        <v>98</v>
      </c>
      <c r="K91" s="34">
        <v>38</v>
      </c>
      <c r="L91" s="32">
        <f>IF(K91="","",LOOKUP(K91,Очки!$F$3:$F$104,Очки!$G$3:$G$104))</f>
        <v>63</v>
      </c>
      <c r="M91" s="39">
        <f t="shared" si="12"/>
        <v>137</v>
      </c>
      <c r="N91" s="32">
        <f t="shared" si="14"/>
        <v>153</v>
      </c>
      <c r="O91" s="2">
        <f t="shared" si="13"/>
        <v>101</v>
      </c>
      <c r="P91" s="104"/>
      <c r="Q91" s="90"/>
      <c r="R91" s="76"/>
      <c r="S91" s="78"/>
      <c r="T91" s="76"/>
      <c r="U91" s="78"/>
      <c r="V91" s="76"/>
      <c r="W91" s="78"/>
      <c r="X91" s="104"/>
      <c r="Y91" s="106"/>
    </row>
    <row r="92" spans="1:25" ht="12.75">
      <c r="A92" s="41">
        <v>4</v>
      </c>
      <c r="B92" s="66" t="s">
        <v>108</v>
      </c>
      <c r="C92" s="38">
        <v>390</v>
      </c>
      <c r="D92" s="108"/>
      <c r="E92" s="30">
        <v>20</v>
      </c>
      <c r="F92" s="32">
        <f>IF(E92="","",LOOKUP(E92,Очки!$C$3:$C$104,Очки!$B$3:$B$104))</f>
        <v>40</v>
      </c>
      <c r="G92" s="39">
        <f t="shared" si="10"/>
        <v>117</v>
      </c>
      <c r="H92" s="36">
        <v>14</v>
      </c>
      <c r="I92" s="32">
        <f>IF(H92="","",LOOKUP(H92,Очки!$D$3:$D$104,Очки!$B$3:$B$104))</f>
        <v>38</v>
      </c>
      <c r="J92" s="39">
        <f t="shared" si="11"/>
        <v>142</v>
      </c>
      <c r="K92" s="34">
        <v>30.26</v>
      </c>
      <c r="L92" s="32">
        <f>IF(K92="","",LOOKUP(K92,Очки!$F$3:$F$104,Очки!$G$3:$G$104))</f>
        <v>78</v>
      </c>
      <c r="M92" s="39">
        <f t="shared" si="12"/>
        <v>94</v>
      </c>
      <c r="N92" s="32">
        <f t="shared" si="14"/>
        <v>156</v>
      </c>
      <c r="O92" s="2">
        <f t="shared" si="13"/>
        <v>92</v>
      </c>
      <c r="P92" s="104"/>
      <c r="Q92" s="90"/>
      <c r="R92" s="76"/>
      <c r="S92" s="78"/>
      <c r="T92" s="76"/>
      <c r="U92" s="78"/>
      <c r="V92" s="76"/>
      <c r="W92" s="78"/>
      <c r="X92" s="104"/>
      <c r="Y92" s="106"/>
    </row>
    <row r="93" spans="1:25" ht="12.75">
      <c r="A93" s="41">
        <v>5</v>
      </c>
      <c r="B93" s="66" t="s">
        <v>109</v>
      </c>
      <c r="C93" s="38">
        <v>238</v>
      </c>
      <c r="D93" s="108"/>
      <c r="E93" s="30">
        <v>32</v>
      </c>
      <c r="F93" s="32">
        <f>IF(E93="","",LOOKUP(E93,Очки!$C$3:$C$104,Очки!$B$3:$B$104))</f>
        <v>64</v>
      </c>
      <c r="G93" s="39">
        <f t="shared" si="10"/>
        <v>40</v>
      </c>
      <c r="H93" s="36">
        <v>17</v>
      </c>
      <c r="I93" s="32">
        <f>IF(H93="","",LOOKUP(H93,Очки!$D$3:$D$104,Очки!$B$3:$B$104))</f>
        <v>44</v>
      </c>
      <c r="J93" s="39">
        <f t="shared" si="11"/>
        <v>84</v>
      </c>
      <c r="K93" s="34">
        <v>36.28</v>
      </c>
      <c r="L93" s="32">
        <f>IF(K93="","",LOOKUP(K93,Очки!$F$3:$F$104,Очки!$G$3:$G$104))</f>
        <v>66</v>
      </c>
      <c r="M93" s="39">
        <f t="shared" si="12"/>
        <v>129</v>
      </c>
      <c r="N93" s="32">
        <f t="shared" si="14"/>
        <v>174</v>
      </c>
      <c r="O93" s="2">
        <f t="shared" si="13"/>
        <v>56</v>
      </c>
      <c r="P93" s="104"/>
      <c r="Q93" s="90"/>
      <c r="R93" s="76"/>
      <c r="S93" s="78"/>
      <c r="T93" s="76"/>
      <c r="U93" s="78"/>
      <c r="V93" s="76"/>
      <c r="W93" s="78"/>
      <c r="X93" s="104"/>
      <c r="Y93" s="106"/>
    </row>
    <row r="94" spans="1:25" ht="12.75">
      <c r="A94" s="41">
        <f>IF(B94="","",MAX($A$11:A93)+1)</f>
      </c>
      <c r="B94" s="66"/>
      <c r="C94" s="38"/>
      <c r="D94" s="108"/>
      <c r="E94" s="30"/>
      <c r="F94" s="32">
        <f>IF(E94="","",LOOKUP(E94,Очки!$C$3:$C$104,Очки!$B$3:$B$104))</f>
      </c>
      <c r="G94" s="39">
        <f t="shared" si="10"/>
      </c>
      <c r="H94" s="36"/>
      <c r="I94" s="32">
        <f>IF(H94="","",LOOKUP(H94,Очки!$D$3:$D$104,Очки!$B$3:$B$104))</f>
      </c>
      <c r="J94" s="39">
        <f t="shared" si="11"/>
      </c>
      <c r="K94" s="34"/>
      <c r="L94" s="32">
        <f>IF(K94="","",LOOKUP(K94,Очки!$F$3:$F$104,Очки!$G$3:$G$104))</f>
      </c>
      <c r="M94" s="39">
        <f t="shared" si="12"/>
      </c>
      <c r="N94" s="32">
        <f t="shared" si="14"/>
      </c>
      <c r="O94" s="2">
        <f t="shared" si="13"/>
      </c>
      <c r="P94" s="104"/>
      <c r="Q94" s="90"/>
      <c r="R94" s="76"/>
      <c r="S94" s="78"/>
      <c r="T94" s="76"/>
      <c r="U94" s="78"/>
      <c r="V94" s="76"/>
      <c r="W94" s="78"/>
      <c r="X94" s="104"/>
      <c r="Y94" s="106"/>
    </row>
    <row r="95" spans="1:26" ht="12.75">
      <c r="A95" s="40">
        <v>1</v>
      </c>
      <c r="B95" s="65" t="s">
        <v>110</v>
      </c>
      <c r="C95" s="37">
        <v>1434</v>
      </c>
      <c r="D95" s="87" t="s">
        <v>310</v>
      </c>
      <c r="E95" s="29">
        <v>15</v>
      </c>
      <c r="F95" s="31">
        <f>IF(E95="","",LOOKUP(E95,Очки!$C$3:$C$104,Очки!$B$3:$B$104))</f>
        <v>30</v>
      </c>
      <c r="G95" s="39">
        <f t="shared" si="10"/>
        <v>152</v>
      </c>
      <c r="H95" s="35">
        <v>10</v>
      </c>
      <c r="I95" s="31">
        <f>IF(H95="","",LOOKUP(H95,Очки!$D$3:$D$104,Очки!$B$3:$B$104))</f>
        <v>28</v>
      </c>
      <c r="J95" s="39">
        <f t="shared" si="11"/>
        <v>200</v>
      </c>
      <c r="K95" s="33">
        <v>46.11</v>
      </c>
      <c r="L95" s="31">
        <f>IF(K95="","",LOOKUP(K95,Очки!$F$3:$F$104,Очки!$G$3:$G$104))</f>
        <v>46</v>
      </c>
      <c r="M95" s="39">
        <f t="shared" si="12"/>
        <v>183</v>
      </c>
      <c r="N95" s="31">
        <f>IF(B95="","",SUM(F95,I95,L95))</f>
        <v>104</v>
      </c>
      <c r="O95" s="1">
        <f t="shared" si="13"/>
        <v>193</v>
      </c>
      <c r="P95" s="91">
        <f>IF(N100="",SUM(N95:N99),SUM(N95:N100)-MIN(N95:N100))</f>
        <v>417</v>
      </c>
      <c r="Q95" s="89">
        <f>IF(P95=0,"",RANK(P95,$P$11:$P$310,0))</f>
        <v>47</v>
      </c>
      <c r="R95" s="76">
        <f>IF(S95="",0,(($E$7+1)-S95)*4)</f>
        <v>48</v>
      </c>
      <c r="S95" s="77">
        <v>39</v>
      </c>
      <c r="T95" s="76">
        <v>90</v>
      </c>
      <c r="U95" s="77">
        <v>29</v>
      </c>
      <c r="V95" s="76">
        <f>IF(W95="",0,(($E$7+1)-W95)*4)</f>
        <v>100</v>
      </c>
      <c r="W95" s="77">
        <v>26</v>
      </c>
      <c r="X95" s="97">
        <f>IF(D95="","",SUM(P95,R95,T95,V95))</f>
        <v>655</v>
      </c>
      <c r="Y95" s="94">
        <f>IF(X95="","",RANK(X95,$X$11:$X$310,0))</f>
        <v>45</v>
      </c>
      <c r="Z95" s="45"/>
    </row>
    <row r="96" spans="1:25" ht="12.75">
      <c r="A96" s="40">
        <v>2</v>
      </c>
      <c r="B96" s="65" t="s">
        <v>111</v>
      </c>
      <c r="C96" s="37">
        <v>1131</v>
      </c>
      <c r="D96" s="88"/>
      <c r="E96" s="29">
        <v>5</v>
      </c>
      <c r="F96" s="31">
        <f>IF(E96="","",LOOKUP(E96,Очки!$C$3:$C$104,Очки!$B$3:$B$104))</f>
        <v>10</v>
      </c>
      <c r="G96" s="39">
        <f t="shared" si="10"/>
        <v>207</v>
      </c>
      <c r="H96" s="35">
        <v>11</v>
      </c>
      <c r="I96" s="31">
        <f>IF(H96="","",LOOKUP(H96,Очки!$D$3:$D$104,Очки!$B$3:$B$104))</f>
        <v>31</v>
      </c>
      <c r="J96" s="39">
        <f t="shared" si="11"/>
        <v>182</v>
      </c>
      <c r="K96" s="33"/>
      <c r="L96" s="31">
        <f>IF(K96="","",LOOKUP(K96,Очки!$F$3:$F$104,Очки!$G$3:$G$104))</f>
      </c>
      <c r="M96" s="39">
        <f t="shared" si="12"/>
      </c>
      <c r="N96" s="31">
        <f>IF(B96="","",SUM(F96,I96,L96))</f>
        <v>41</v>
      </c>
      <c r="O96" s="1">
        <f t="shared" si="13"/>
        <v>242</v>
      </c>
      <c r="P96" s="92"/>
      <c r="Q96" s="90"/>
      <c r="R96" s="76"/>
      <c r="S96" s="78"/>
      <c r="T96" s="76"/>
      <c r="U96" s="78"/>
      <c r="V96" s="76"/>
      <c r="W96" s="78"/>
      <c r="X96" s="98"/>
      <c r="Y96" s="95"/>
    </row>
    <row r="97" spans="1:25" ht="12.75">
      <c r="A97" s="40">
        <v>3</v>
      </c>
      <c r="B97" s="65" t="s">
        <v>112</v>
      </c>
      <c r="C97" s="37">
        <v>1420</v>
      </c>
      <c r="D97" s="88"/>
      <c r="E97" s="29">
        <v>21</v>
      </c>
      <c r="F97" s="31">
        <f>IF(E97="","",LOOKUP(E97,Очки!$C$3:$C$104,Очки!$B$3:$B$104))</f>
        <v>42</v>
      </c>
      <c r="G97" s="39">
        <f t="shared" si="10"/>
        <v>112</v>
      </c>
      <c r="H97" s="35">
        <v>3</v>
      </c>
      <c r="I97" s="31">
        <f>IF(H97="","",LOOKUP(H97,Очки!$D$3:$D$104,Очки!$B$3:$B$104))</f>
        <v>7</v>
      </c>
      <c r="J97" s="39">
        <f t="shared" si="11"/>
        <v>243</v>
      </c>
      <c r="K97" s="33">
        <v>43.05</v>
      </c>
      <c r="L97" s="31">
        <f>IF(K97="","",LOOKUP(K97,Очки!$F$3:$F$104,Очки!$G$3:$G$104))</f>
        <v>52</v>
      </c>
      <c r="M97" s="39">
        <f t="shared" si="12"/>
        <v>167</v>
      </c>
      <c r="N97" s="31">
        <f aca="true" t="shared" si="15" ref="N97:N106">IF(B97="","",SUM(F97,I97,L97))</f>
        <v>101</v>
      </c>
      <c r="O97" s="1">
        <f t="shared" si="13"/>
        <v>199</v>
      </c>
      <c r="P97" s="92"/>
      <c r="Q97" s="90"/>
      <c r="R97" s="76"/>
      <c r="S97" s="78"/>
      <c r="T97" s="76"/>
      <c r="U97" s="78"/>
      <c r="V97" s="76"/>
      <c r="W97" s="78"/>
      <c r="X97" s="98"/>
      <c r="Y97" s="95"/>
    </row>
    <row r="98" spans="1:25" ht="12.75">
      <c r="A98" s="40">
        <v>4</v>
      </c>
      <c r="B98" s="65" t="s">
        <v>113</v>
      </c>
      <c r="C98" s="37">
        <v>1149</v>
      </c>
      <c r="D98" s="88"/>
      <c r="E98" s="29">
        <v>23</v>
      </c>
      <c r="F98" s="31">
        <f>IF(E98="","",LOOKUP(E98,Очки!$C$3:$C$104,Очки!$B$3:$B$104))</f>
        <v>46</v>
      </c>
      <c r="G98" s="39">
        <f t="shared" si="10"/>
        <v>93</v>
      </c>
      <c r="H98" s="35">
        <v>5</v>
      </c>
      <c r="I98" s="31">
        <f>IF(H98="","",LOOKUP(H98,Очки!$D$3:$D$104,Очки!$B$3:$B$104))</f>
        <v>13</v>
      </c>
      <c r="J98" s="39">
        <f t="shared" si="11"/>
        <v>236</v>
      </c>
      <c r="K98" s="33">
        <v>46.25</v>
      </c>
      <c r="L98" s="31">
        <f>IF(K98="","",LOOKUP(K98,Очки!$F$3:$F$104,Очки!$G$3:$G$104))</f>
        <v>46</v>
      </c>
      <c r="M98" s="39">
        <f t="shared" si="12"/>
        <v>185</v>
      </c>
      <c r="N98" s="31">
        <f t="shared" si="15"/>
        <v>105</v>
      </c>
      <c r="O98" s="1">
        <f t="shared" si="13"/>
        <v>188</v>
      </c>
      <c r="P98" s="92"/>
      <c r="Q98" s="90"/>
      <c r="R98" s="76"/>
      <c r="S98" s="78"/>
      <c r="T98" s="76"/>
      <c r="U98" s="78"/>
      <c r="V98" s="76"/>
      <c r="W98" s="78"/>
      <c r="X98" s="98"/>
      <c r="Y98" s="95"/>
    </row>
    <row r="99" spans="1:25" ht="12.75">
      <c r="A99" s="40">
        <v>5</v>
      </c>
      <c r="B99" s="65" t="s">
        <v>114</v>
      </c>
      <c r="C99" s="37">
        <v>1188</v>
      </c>
      <c r="D99" s="88"/>
      <c r="E99" s="29">
        <v>14</v>
      </c>
      <c r="F99" s="31">
        <f>IF(E99="","",LOOKUP(E99,Очки!$C$3:$C$104,Очки!$B$3:$B$104))</f>
        <v>28</v>
      </c>
      <c r="G99" s="39">
        <f t="shared" si="10"/>
        <v>156</v>
      </c>
      <c r="H99" s="35">
        <v>0</v>
      </c>
      <c r="I99" s="31">
        <f>IF(H99="","",LOOKUP(H99,Очки!$D$3:$D$104,Очки!$B$3:$B$104))</f>
        <v>0</v>
      </c>
      <c r="J99" s="39">
        <f t="shared" si="11"/>
        <v>250</v>
      </c>
      <c r="K99" s="33">
        <v>50.02</v>
      </c>
      <c r="L99" s="31">
        <f>IF(K99="","",LOOKUP(K99,Очки!$F$3:$F$104,Очки!$G$3:$G$104))</f>
        <v>38</v>
      </c>
      <c r="M99" s="39">
        <f t="shared" si="12"/>
        <v>198</v>
      </c>
      <c r="N99" s="31">
        <f t="shared" si="15"/>
        <v>66</v>
      </c>
      <c r="O99" s="1">
        <f t="shared" si="13"/>
        <v>230</v>
      </c>
      <c r="P99" s="92"/>
      <c r="Q99" s="90"/>
      <c r="R99" s="76"/>
      <c r="S99" s="78"/>
      <c r="T99" s="76"/>
      <c r="U99" s="78"/>
      <c r="V99" s="76"/>
      <c r="W99" s="78"/>
      <c r="X99" s="98"/>
      <c r="Y99" s="95"/>
    </row>
    <row r="100" spans="1:25" ht="12.75">
      <c r="A100" s="40">
        <f>IF(B100="","",MAX($A$11:A99)+1)</f>
      </c>
      <c r="B100" s="65"/>
      <c r="C100" s="37"/>
      <c r="D100" s="88"/>
      <c r="E100" s="29"/>
      <c r="F100" s="31">
        <f>IF(E100="","",LOOKUP(E100,Очки!$C$3:$C$104,Очки!$B$3:$B$104))</f>
      </c>
      <c r="G100" s="39">
        <f t="shared" si="10"/>
      </c>
      <c r="H100" s="35"/>
      <c r="I100" s="31">
        <f>IF(H100="","",LOOKUP(H100,Очки!$D$3:$D$104,Очки!$B$3:$B$104))</f>
      </c>
      <c r="J100" s="39">
        <f t="shared" si="11"/>
      </c>
      <c r="K100" s="33"/>
      <c r="L100" s="31">
        <f>IF(K100="","",LOOKUP(K100,Очки!$F$3:$F$104,Очки!$G$3:$G$104))</f>
      </c>
      <c r="M100" s="39">
        <f t="shared" si="12"/>
      </c>
      <c r="N100" s="31">
        <f t="shared" si="15"/>
      </c>
      <c r="O100" s="1">
        <f t="shared" si="13"/>
      </c>
      <c r="P100" s="92"/>
      <c r="Q100" s="90"/>
      <c r="R100" s="76"/>
      <c r="S100" s="78"/>
      <c r="T100" s="76"/>
      <c r="U100" s="78"/>
      <c r="V100" s="76"/>
      <c r="W100" s="78"/>
      <c r="X100" s="98"/>
      <c r="Y100" s="95"/>
    </row>
    <row r="101" spans="1:26" ht="12.75">
      <c r="A101" s="41">
        <v>1</v>
      </c>
      <c r="B101" s="66" t="s">
        <v>116</v>
      </c>
      <c r="C101" s="38">
        <v>396</v>
      </c>
      <c r="D101" s="107" t="s">
        <v>209</v>
      </c>
      <c r="E101" s="30">
        <v>7</v>
      </c>
      <c r="F101" s="32">
        <f>IF(E101="","",LOOKUP(E101,Очки!$C$3:$C$104,Очки!$B$3:$B$104))</f>
        <v>14</v>
      </c>
      <c r="G101" s="39">
        <f t="shared" si="10"/>
        <v>197</v>
      </c>
      <c r="H101" s="36">
        <v>12</v>
      </c>
      <c r="I101" s="32">
        <f>IF(H101="","",LOOKUP(H101,Очки!$D$3:$D$104,Очки!$B$3:$B$104))</f>
        <v>34</v>
      </c>
      <c r="J101" s="39">
        <f t="shared" si="11"/>
        <v>167</v>
      </c>
      <c r="K101" s="34">
        <v>61.01</v>
      </c>
      <c r="L101" s="32">
        <f>IF(K101="","",LOOKUP(K101,Очки!$F$3:$F$104,Очки!$G$3:$G$104))</f>
        <v>16</v>
      </c>
      <c r="M101" s="39">
        <f t="shared" si="12"/>
        <v>226</v>
      </c>
      <c r="N101" s="32">
        <f t="shared" si="15"/>
        <v>64</v>
      </c>
      <c r="O101" s="2">
        <f t="shared" si="13"/>
        <v>232</v>
      </c>
      <c r="P101" s="109">
        <f>IF(N106="",SUM(N101:N105),SUM(N101:N106)-MIN(N101:N106))</f>
        <v>454</v>
      </c>
      <c r="Q101" s="89">
        <f>IF(P101=0,"",RANK(P101,$P$11:$P$310,0))</f>
        <v>43</v>
      </c>
      <c r="R101" s="76">
        <f>IF(S101="",0,(($E$7+1)-S101)*4)</f>
        <v>108</v>
      </c>
      <c r="S101" s="77">
        <v>24</v>
      </c>
      <c r="T101" s="76">
        <f>IF(U101="",0,(($E$7+1)-U101)*4)</f>
        <v>132</v>
      </c>
      <c r="U101" s="77">
        <v>18</v>
      </c>
      <c r="V101" s="76">
        <f>IF(W101="",0,(($E$7+1)-W101)*4)</f>
        <v>120</v>
      </c>
      <c r="W101" s="77">
        <v>21</v>
      </c>
      <c r="X101" s="103">
        <f>IF(D101="","",SUM(P101,R101,T101,V101))</f>
        <v>814</v>
      </c>
      <c r="Y101" s="105">
        <f>IF(X101="","",RANK(X101,$X$11:$X$310,0))</f>
        <v>38</v>
      </c>
      <c r="Z101" s="45"/>
    </row>
    <row r="102" spans="1:25" ht="12.75">
      <c r="A102" s="41">
        <v>2</v>
      </c>
      <c r="B102" s="66" t="s">
        <v>108</v>
      </c>
      <c r="C102" s="38">
        <v>463</v>
      </c>
      <c r="D102" s="108"/>
      <c r="E102" s="30">
        <v>13</v>
      </c>
      <c r="F102" s="32">
        <f>IF(E102="","",LOOKUP(E102,Очки!$C$3:$C$104,Очки!$B$3:$B$104))</f>
        <v>26</v>
      </c>
      <c r="G102" s="39">
        <f t="shared" si="10"/>
        <v>163</v>
      </c>
      <c r="H102" s="36">
        <v>16</v>
      </c>
      <c r="I102" s="32">
        <f>IF(H102="","",LOOKUP(H102,Очки!$D$3:$D$104,Очки!$B$3:$B$104))</f>
        <v>42</v>
      </c>
      <c r="J102" s="39">
        <f t="shared" si="11"/>
        <v>98</v>
      </c>
      <c r="K102" s="34">
        <v>35.12</v>
      </c>
      <c r="L102" s="32">
        <f>IF(K102="","",LOOKUP(K102,Очки!$F$3:$F$104,Очки!$G$3:$G$104))</f>
        <v>68</v>
      </c>
      <c r="M102" s="39">
        <f t="shared" si="12"/>
        <v>120</v>
      </c>
      <c r="N102" s="32">
        <f t="shared" si="15"/>
        <v>136</v>
      </c>
      <c r="O102" s="2">
        <f t="shared" si="13"/>
        <v>142</v>
      </c>
      <c r="P102" s="104"/>
      <c r="Q102" s="90"/>
      <c r="R102" s="76"/>
      <c r="S102" s="78"/>
      <c r="T102" s="76"/>
      <c r="U102" s="78"/>
      <c r="V102" s="76"/>
      <c r="W102" s="78"/>
      <c r="X102" s="104"/>
      <c r="Y102" s="106"/>
    </row>
    <row r="103" spans="1:25" ht="12.75">
      <c r="A103" s="41">
        <v>3</v>
      </c>
      <c r="B103" s="66" t="s">
        <v>117</v>
      </c>
      <c r="C103" s="38">
        <v>412</v>
      </c>
      <c r="D103" s="108"/>
      <c r="E103" s="30">
        <v>2</v>
      </c>
      <c r="F103" s="32">
        <f>IF(E103="","",LOOKUP(E103,Очки!$C$3:$C$104,Очки!$B$3:$B$104))</f>
        <v>4</v>
      </c>
      <c r="G103" s="39">
        <f t="shared" si="10"/>
        <v>223</v>
      </c>
      <c r="H103" s="36">
        <v>9</v>
      </c>
      <c r="I103" s="32">
        <f>IF(H103="","",LOOKUP(H103,Очки!$D$3:$D$104,Очки!$B$3:$B$104))</f>
        <v>25</v>
      </c>
      <c r="J103" s="39">
        <f t="shared" si="11"/>
        <v>219</v>
      </c>
      <c r="K103" s="34">
        <v>53.15</v>
      </c>
      <c r="L103" s="32">
        <f>IF(K103="","",LOOKUP(K103,Очки!$F$3:$F$104,Очки!$G$3:$G$104))</f>
        <v>32</v>
      </c>
      <c r="M103" s="39">
        <f t="shared" si="12"/>
        <v>213</v>
      </c>
      <c r="N103" s="32">
        <f t="shared" si="15"/>
        <v>61</v>
      </c>
      <c r="O103" s="2">
        <f t="shared" si="13"/>
        <v>236</v>
      </c>
      <c r="P103" s="104"/>
      <c r="Q103" s="90"/>
      <c r="R103" s="76"/>
      <c r="S103" s="78"/>
      <c r="T103" s="76"/>
      <c r="U103" s="78"/>
      <c r="V103" s="76"/>
      <c r="W103" s="78"/>
      <c r="X103" s="104"/>
      <c r="Y103" s="106"/>
    </row>
    <row r="104" spans="1:25" ht="12.75">
      <c r="A104" s="41">
        <v>4</v>
      </c>
      <c r="B104" s="66" t="s">
        <v>118</v>
      </c>
      <c r="C104" s="38">
        <v>317</v>
      </c>
      <c r="D104" s="108"/>
      <c r="E104" s="30">
        <v>7</v>
      </c>
      <c r="F104" s="32">
        <f>IF(E104="","",LOOKUP(E104,Очки!$C$3:$C$104,Очки!$B$3:$B$104))</f>
        <v>14</v>
      </c>
      <c r="G104" s="39">
        <f t="shared" si="10"/>
        <v>197</v>
      </c>
      <c r="H104" s="36">
        <v>17</v>
      </c>
      <c r="I104" s="32">
        <f>IF(H104="","",LOOKUP(H104,Очки!$D$3:$D$104,Очки!$B$3:$B$104))</f>
        <v>44</v>
      </c>
      <c r="J104" s="39">
        <f t="shared" si="11"/>
        <v>84</v>
      </c>
      <c r="K104" s="34">
        <v>51.12</v>
      </c>
      <c r="L104" s="32">
        <f>IF(K104="","",LOOKUP(K104,Очки!$F$3:$F$104,Очки!$G$3:$G$104))</f>
        <v>36</v>
      </c>
      <c r="M104" s="39">
        <f t="shared" si="12"/>
        <v>201</v>
      </c>
      <c r="N104" s="32">
        <f t="shared" si="15"/>
        <v>94</v>
      </c>
      <c r="O104" s="2">
        <f t="shared" si="13"/>
        <v>211</v>
      </c>
      <c r="P104" s="104"/>
      <c r="Q104" s="90"/>
      <c r="R104" s="76"/>
      <c r="S104" s="78"/>
      <c r="T104" s="76"/>
      <c r="U104" s="78"/>
      <c r="V104" s="76"/>
      <c r="W104" s="78"/>
      <c r="X104" s="104"/>
      <c r="Y104" s="106"/>
    </row>
    <row r="105" spans="1:25" ht="12.75">
      <c r="A105" s="41">
        <v>5</v>
      </c>
      <c r="B105" s="67" t="s">
        <v>115</v>
      </c>
      <c r="C105" s="38">
        <v>227</v>
      </c>
      <c r="D105" s="108"/>
      <c r="E105" s="30">
        <v>21</v>
      </c>
      <c r="F105" s="32">
        <f>IF(E105="","",LOOKUP(E105,Очки!$C$3:$C$104,Очки!$B$3:$B$104))</f>
        <v>42</v>
      </c>
      <c r="G105" s="39">
        <f t="shared" si="10"/>
        <v>112</v>
      </c>
      <c r="H105" s="36">
        <v>9</v>
      </c>
      <c r="I105" s="32">
        <f>IF(H105="","",LOOKUP(H105,Очки!$D$3:$D$104,Очки!$B$3:$B$104))</f>
        <v>25</v>
      </c>
      <c r="J105" s="39">
        <f t="shared" si="11"/>
        <v>219</v>
      </c>
      <c r="K105" s="34">
        <v>53.3</v>
      </c>
      <c r="L105" s="32">
        <f>IF(K105="","",LOOKUP(K105,Очки!$F$3:$F$104,Очки!$G$3:$G$104))</f>
        <v>32</v>
      </c>
      <c r="M105" s="39">
        <f t="shared" si="12"/>
        <v>214</v>
      </c>
      <c r="N105" s="32">
        <f t="shared" si="15"/>
        <v>99</v>
      </c>
      <c r="O105" s="2">
        <f t="shared" si="13"/>
        <v>203</v>
      </c>
      <c r="P105" s="104"/>
      <c r="Q105" s="90"/>
      <c r="R105" s="76"/>
      <c r="S105" s="78"/>
      <c r="T105" s="76"/>
      <c r="U105" s="78"/>
      <c r="V105" s="76"/>
      <c r="W105" s="78"/>
      <c r="X105" s="104"/>
      <c r="Y105" s="106"/>
    </row>
    <row r="106" spans="1:25" ht="12.75">
      <c r="A106" s="41">
        <f>IF(B106="","",MAX($A$11:A105)+1)</f>
      </c>
      <c r="B106" s="66"/>
      <c r="C106" s="38"/>
      <c r="D106" s="108"/>
      <c r="E106" s="30"/>
      <c r="F106" s="32">
        <f>IF(E106="","",LOOKUP(E106,Очки!$C$3:$C$104,Очки!$B$3:$B$104))</f>
      </c>
      <c r="G106" s="39">
        <f t="shared" si="10"/>
      </c>
      <c r="H106" s="36"/>
      <c r="I106" s="32">
        <f>IF(H106="","",LOOKUP(H106,Очки!$D$3:$D$104,Очки!$B$3:$B$104))</f>
      </c>
      <c r="J106" s="39">
        <f t="shared" si="11"/>
      </c>
      <c r="K106" s="34"/>
      <c r="L106" s="32">
        <f>IF(K106="","",LOOKUP(K106,Очки!$F$3:$F$104,Очки!$G$3:$G$104))</f>
      </c>
      <c r="M106" s="39">
        <f t="shared" si="12"/>
      </c>
      <c r="N106" s="32">
        <f t="shared" si="15"/>
      </c>
      <c r="O106" s="2">
        <f t="shared" si="13"/>
      </c>
      <c r="P106" s="104"/>
      <c r="Q106" s="90"/>
      <c r="R106" s="76"/>
      <c r="S106" s="78"/>
      <c r="T106" s="76"/>
      <c r="U106" s="78"/>
      <c r="V106" s="76"/>
      <c r="W106" s="78"/>
      <c r="X106" s="104"/>
      <c r="Y106" s="106"/>
    </row>
    <row r="107" spans="1:26" ht="12.75">
      <c r="A107" s="40">
        <v>1</v>
      </c>
      <c r="B107" s="65" t="s">
        <v>120</v>
      </c>
      <c r="C107" s="37">
        <v>1435</v>
      </c>
      <c r="D107" s="87" t="s">
        <v>119</v>
      </c>
      <c r="E107" s="29">
        <v>16</v>
      </c>
      <c r="F107" s="31">
        <f>IF(E107="","",LOOKUP(E107,Очки!$C$3:$C$104,Очки!$B$3:$B$104))</f>
        <v>32</v>
      </c>
      <c r="G107" s="39">
        <f t="shared" si="10"/>
        <v>144</v>
      </c>
      <c r="H107" s="35">
        <v>15</v>
      </c>
      <c r="I107" s="31">
        <f>IF(H107="","",LOOKUP(H107,Очки!$D$3:$D$104,Очки!$B$3:$B$104))</f>
        <v>40</v>
      </c>
      <c r="J107" s="39">
        <f t="shared" si="11"/>
        <v>118</v>
      </c>
      <c r="K107" s="33">
        <v>23.37</v>
      </c>
      <c r="L107" s="31">
        <f>IF(K107="","",LOOKUP(K107,Очки!$F$3:$F$104,Очки!$G$3:$G$104))</f>
        <v>91</v>
      </c>
      <c r="M107" s="39">
        <f t="shared" si="12"/>
        <v>22</v>
      </c>
      <c r="N107" s="31">
        <f>IF(B107="","",SUM(F107,I107,L107))</f>
        <v>163</v>
      </c>
      <c r="O107" s="1">
        <f t="shared" si="13"/>
        <v>79</v>
      </c>
      <c r="P107" s="91">
        <f>IF(N112="",SUM(N107:N111),SUM(N107:N112)-MIN(N107:N112))</f>
        <v>803</v>
      </c>
      <c r="Q107" s="89">
        <f>IF(P107=0,"",RANK(P107,$P$11:$P$310,0))</f>
        <v>14</v>
      </c>
      <c r="R107" s="76">
        <f>IF(S107="",0,(($E$7+1)-S107)*4)</f>
        <v>84</v>
      </c>
      <c r="S107" s="77">
        <v>30</v>
      </c>
      <c r="T107" s="76">
        <f>IF(U107="",0,(($E$7+1)-U107)*4)</f>
        <v>128</v>
      </c>
      <c r="U107" s="77">
        <v>19</v>
      </c>
      <c r="V107" s="76">
        <f>IF(W107="",0,(($E$7+1)-W107)*4)</f>
        <v>156</v>
      </c>
      <c r="W107" s="77">
        <v>12</v>
      </c>
      <c r="X107" s="97">
        <f>IF(D107="","",SUM(P107,R107,T107,V107))</f>
        <v>1171</v>
      </c>
      <c r="Y107" s="94">
        <f>IF(X107="","",RANK(X107,$X$11:$X$310,0))</f>
        <v>9</v>
      </c>
      <c r="Z107" s="45"/>
    </row>
    <row r="108" spans="1:25" ht="12.75">
      <c r="A108" s="40">
        <v>2</v>
      </c>
      <c r="B108" s="65" t="s">
        <v>121</v>
      </c>
      <c r="C108" s="37">
        <v>1390</v>
      </c>
      <c r="D108" s="88"/>
      <c r="E108" s="29">
        <v>13</v>
      </c>
      <c r="F108" s="31">
        <f>IF(E108="","",LOOKUP(E108,Очки!$C$3:$C$104,Очки!$B$3:$B$104))</f>
        <v>26</v>
      </c>
      <c r="G108" s="39">
        <f t="shared" si="10"/>
        <v>163</v>
      </c>
      <c r="H108" s="35">
        <v>26</v>
      </c>
      <c r="I108" s="31">
        <f>IF(H108="","",LOOKUP(H108,Очки!$D$3:$D$104,Очки!$B$3:$B$104))</f>
        <v>62</v>
      </c>
      <c r="J108" s="39">
        <f t="shared" si="11"/>
        <v>10</v>
      </c>
      <c r="K108" s="33">
        <v>44.25</v>
      </c>
      <c r="L108" s="31">
        <f>IF(K108="","",LOOKUP(K108,Очки!$F$3:$F$104,Очки!$G$3:$G$104))</f>
        <v>50</v>
      </c>
      <c r="M108" s="39">
        <f t="shared" si="12"/>
        <v>176</v>
      </c>
      <c r="N108" s="31">
        <f>IF(B108="","",SUM(F108,I108,L108))</f>
        <v>138</v>
      </c>
      <c r="O108" s="1">
        <f t="shared" si="13"/>
        <v>139</v>
      </c>
      <c r="P108" s="92"/>
      <c r="Q108" s="90"/>
      <c r="R108" s="76"/>
      <c r="S108" s="78"/>
      <c r="T108" s="76"/>
      <c r="U108" s="78"/>
      <c r="V108" s="76"/>
      <c r="W108" s="78"/>
      <c r="X108" s="98"/>
      <c r="Y108" s="95"/>
    </row>
    <row r="109" spans="1:25" ht="12.75">
      <c r="A109" s="40">
        <v>3</v>
      </c>
      <c r="B109" s="65" t="s">
        <v>122</v>
      </c>
      <c r="C109" s="37">
        <v>1137</v>
      </c>
      <c r="D109" s="88"/>
      <c r="E109" s="29">
        <v>27</v>
      </c>
      <c r="F109" s="31">
        <f>IF(E109="","",LOOKUP(E109,Очки!$C$3:$C$104,Очки!$B$3:$B$104))</f>
        <v>54</v>
      </c>
      <c r="G109" s="39">
        <f t="shared" si="10"/>
        <v>65</v>
      </c>
      <c r="H109" s="35">
        <v>25</v>
      </c>
      <c r="I109" s="31">
        <f>IF(H109="","",LOOKUP(H109,Очки!$D$3:$D$104,Очки!$B$3:$B$104))</f>
        <v>60</v>
      </c>
      <c r="J109" s="39">
        <f t="shared" si="11"/>
        <v>11</v>
      </c>
      <c r="K109" s="33">
        <v>24.53</v>
      </c>
      <c r="L109" s="31">
        <f>IF(K109="","",LOOKUP(K109,Очки!$F$3:$F$104,Очки!$G$3:$G$104))</f>
        <v>89</v>
      </c>
      <c r="M109" s="39">
        <f t="shared" si="12"/>
        <v>44</v>
      </c>
      <c r="N109" s="31">
        <f aca="true" t="shared" si="16" ref="N109:N118">IF(B109="","",SUM(F109,I109,L109))</f>
        <v>203</v>
      </c>
      <c r="O109" s="1">
        <f t="shared" si="13"/>
        <v>17</v>
      </c>
      <c r="P109" s="92"/>
      <c r="Q109" s="90"/>
      <c r="R109" s="76"/>
      <c r="S109" s="78"/>
      <c r="T109" s="76"/>
      <c r="U109" s="78"/>
      <c r="V109" s="76"/>
      <c r="W109" s="78"/>
      <c r="X109" s="98"/>
      <c r="Y109" s="95"/>
    </row>
    <row r="110" spans="1:25" ht="12.75">
      <c r="A110" s="40">
        <v>4</v>
      </c>
      <c r="B110" s="65" t="s">
        <v>123</v>
      </c>
      <c r="C110" s="37">
        <v>1166</v>
      </c>
      <c r="D110" s="88"/>
      <c r="E110" s="29">
        <v>27</v>
      </c>
      <c r="F110" s="31">
        <f>IF(E110="","",LOOKUP(E110,Очки!$C$3:$C$104,Очки!$B$3:$B$104))</f>
        <v>54</v>
      </c>
      <c r="G110" s="39">
        <f t="shared" si="10"/>
        <v>65</v>
      </c>
      <c r="H110" s="35">
        <v>22</v>
      </c>
      <c r="I110" s="31">
        <f>IF(H110="","",LOOKUP(H110,Очки!$D$3:$D$104,Очки!$B$3:$B$104))</f>
        <v>54</v>
      </c>
      <c r="J110" s="39">
        <f t="shared" si="11"/>
        <v>27</v>
      </c>
      <c r="K110" s="33">
        <v>48.23</v>
      </c>
      <c r="L110" s="31">
        <f>IF(K110="","",LOOKUP(K110,Очки!$F$3:$F$104,Очки!$G$3:$G$104))</f>
        <v>42</v>
      </c>
      <c r="M110" s="39">
        <f t="shared" si="12"/>
        <v>188</v>
      </c>
      <c r="N110" s="31">
        <f t="shared" si="16"/>
        <v>150</v>
      </c>
      <c r="O110" s="1">
        <f t="shared" si="13"/>
        <v>110</v>
      </c>
      <c r="P110" s="92"/>
      <c r="Q110" s="90"/>
      <c r="R110" s="76"/>
      <c r="S110" s="78"/>
      <c r="T110" s="76"/>
      <c r="U110" s="78"/>
      <c r="V110" s="76"/>
      <c r="W110" s="78"/>
      <c r="X110" s="98"/>
      <c r="Y110" s="95"/>
    </row>
    <row r="111" spans="1:25" ht="12.75">
      <c r="A111" s="40">
        <v>5</v>
      </c>
      <c r="B111" s="65" t="s">
        <v>124</v>
      </c>
      <c r="C111" s="37">
        <v>1187</v>
      </c>
      <c r="D111" s="88"/>
      <c r="E111" s="29">
        <v>14</v>
      </c>
      <c r="F111" s="31">
        <f>IF(E111="","",LOOKUP(E111,Очки!$C$3:$C$104,Очки!$B$3:$B$104))</f>
        <v>28</v>
      </c>
      <c r="G111" s="39">
        <f t="shared" si="10"/>
        <v>156</v>
      </c>
      <c r="H111" s="35">
        <v>17</v>
      </c>
      <c r="I111" s="31">
        <f>IF(H111="","",LOOKUP(H111,Очки!$D$3:$D$104,Очки!$B$3:$B$104))</f>
        <v>44</v>
      </c>
      <c r="J111" s="39">
        <f t="shared" si="11"/>
        <v>84</v>
      </c>
      <c r="K111" s="33">
        <v>30.36</v>
      </c>
      <c r="L111" s="31">
        <f>IF(K111="","",LOOKUP(K111,Очки!$F$3:$F$104,Очки!$G$3:$G$104))</f>
        <v>77</v>
      </c>
      <c r="M111" s="39">
        <f t="shared" si="12"/>
        <v>96</v>
      </c>
      <c r="N111" s="31">
        <f t="shared" si="16"/>
        <v>149</v>
      </c>
      <c r="O111" s="1">
        <f t="shared" si="13"/>
        <v>113</v>
      </c>
      <c r="P111" s="92"/>
      <c r="Q111" s="90"/>
      <c r="R111" s="76"/>
      <c r="S111" s="78"/>
      <c r="T111" s="76"/>
      <c r="U111" s="78"/>
      <c r="V111" s="76"/>
      <c r="W111" s="78"/>
      <c r="X111" s="98"/>
      <c r="Y111" s="95"/>
    </row>
    <row r="112" spans="1:25" ht="12.75">
      <c r="A112" s="40">
        <f>IF(B112="","",MAX($A$11:A111)+1)</f>
      </c>
      <c r="B112" s="65"/>
      <c r="C112" s="37"/>
      <c r="D112" s="88"/>
      <c r="E112" s="29"/>
      <c r="F112" s="31">
        <f>IF(E112="","",LOOKUP(E112,Очки!$C$3:$C$104,Очки!$B$3:$B$104))</f>
      </c>
      <c r="G112" s="39">
        <f t="shared" si="10"/>
      </c>
      <c r="H112" s="35"/>
      <c r="I112" s="31">
        <f>IF(H112="","",LOOKUP(H112,Очки!$D$3:$D$104,Очки!$B$3:$B$104))</f>
      </c>
      <c r="J112" s="39">
        <f t="shared" si="11"/>
      </c>
      <c r="K112" s="33"/>
      <c r="L112" s="31">
        <f>IF(K112="","",LOOKUP(K112,Очки!$F$3:$F$104,Очки!$G$3:$G$104))</f>
      </c>
      <c r="M112" s="39">
        <f t="shared" si="12"/>
      </c>
      <c r="N112" s="31">
        <f t="shared" si="16"/>
      </c>
      <c r="O112" s="1">
        <f t="shared" si="13"/>
      </c>
      <c r="P112" s="92"/>
      <c r="Q112" s="90"/>
      <c r="R112" s="76"/>
      <c r="S112" s="78"/>
      <c r="T112" s="76"/>
      <c r="U112" s="78"/>
      <c r="V112" s="76"/>
      <c r="W112" s="78"/>
      <c r="X112" s="98"/>
      <c r="Y112" s="95"/>
    </row>
    <row r="113" spans="1:26" ht="12.75">
      <c r="A113" s="41">
        <v>1</v>
      </c>
      <c r="B113" s="66" t="s">
        <v>126</v>
      </c>
      <c r="C113" s="38">
        <v>278</v>
      </c>
      <c r="D113" s="107" t="s">
        <v>125</v>
      </c>
      <c r="E113" s="30">
        <v>27</v>
      </c>
      <c r="F113" s="32">
        <f>IF(E113="","",LOOKUP(E113,Очки!$C$3:$C$104,Очки!$B$3:$B$104))</f>
        <v>54</v>
      </c>
      <c r="G113" s="39">
        <f t="shared" si="10"/>
        <v>65</v>
      </c>
      <c r="H113" s="36">
        <v>12</v>
      </c>
      <c r="I113" s="32">
        <f>IF(H113="","",LOOKUP(H113,Очки!$D$3:$D$104,Очки!$B$3:$B$104))</f>
        <v>34</v>
      </c>
      <c r="J113" s="39">
        <f t="shared" si="11"/>
        <v>167</v>
      </c>
      <c r="K113" s="34">
        <v>47.07</v>
      </c>
      <c r="L113" s="32">
        <f>IF(K113="","",LOOKUP(K113,Очки!$F$3:$F$104,Очки!$G$3:$G$104))</f>
        <v>44</v>
      </c>
      <c r="M113" s="39">
        <f t="shared" si="12"/>
        <v>187</v>
      </c>
      <c r="N113" s="32">
        <f t="shared" si="16"/>
        <v>132</v>
      </c>
      <c r="O113" s="2">
        <f t="shared" si="13"/>
        <v>152</v>
      </c>
      <c r="P113" s="109">
        <f>IF(N118="",SUM(N113:N117),SUM(N113:N118)-MIN(N113:N118))</f>
        <v>550</v>
      </c>
      <c r="Q113" s="89">
        <f>IF(P113=0,"",RANK(P113,$P$11:$P$310,0))</f>
        <v>37</v>
      </c>
      <c r="R113" s="76">
        <f>IF(S113="",0,(($E$7+1)-S113)*4)</f>
        <v>16</v>
      </c>
      <c r="S113" s="77">
        <v>47</v>
      </c>
      <c r="T113" s="76">
        <v>118</v>
      </c>
      <c r="U113" s="77">
        <v>22</v>
      </c>
      <c r="V113" s="76">
        <f>IF(W113="",0,(($E$7+1)-W113)*4)</f>
        <v>4</v>
      </c>
      <c r="W113" s="77">
        <v>50</v>
      </c>
      <c r="X113" s="103">
        <f>IF(D113="","",SUM(P113,R113,T113,V113))</f>
        <v>688</v>
      </c>
      <c r="Y113" s="105">
        <f>IF(X113="","",RANK(X113,$X$11:$X$310,0))</f>
        <v>43</v>
      </c>
      <c r="Z113" s="45"/>
    </row>
    <row r="114" spans="1:25" ht="12.75">
      <c r="A114" s="41">
        <v>2</v>
      </c>
      <c r="B114" s="66" t="s">
        <v>127</v>
      </c>
      <c r="C114" s="38">
        <v>226</v>
      </c>
      <c r="D114" s="108"/>
      <c r="E114" s="30">
        <v>25</v>
      </c>
      <c r="F114" s="32">
        <f>IF(E114="","",LOOKUP(E114,Очки!$C$3:$C$104,Очки!$B$3:$B$104))</f>
        <v>50</v>
      </c>
      <c r="G114" s="39">
        <f t="shared" si="10"/>
        <v>81</v>
      </c>
      <c r="H114" s="36">
        <v>15</v>
      </c>
      <c r="I114" s="32">
        <f>IF(H114="","",LOOKUP(H114,Очки!$D$3:$D$104,Очки!$B$3:$B$104))</f>
        <v>40</v>
      </c>
      <c r="J114" s="39">
        <f t="shared" si="11"/>
        <v>118</v>
      </c>
      <c r="K114" s="34">
        <v>56.54</v>
      </c>
      <c r="L114" s="32">
        <f>IF(K114="","",LOOKUP(K114,Очки!$F$3:$F$104,Очки!$G$3:$G$104))</f>
        <v>25</v>
      </c>
      <c r="M114" s="39">
        <f t="shared" si="12"/>
        <v>220</v>
      </c>
      <c r="N114" s="32">
        <f t="shared" si="16"/>
        <v>115</v>
      </c>
      <c r="O114" s="2">
        <f t="shared" si="13"/>
        <v>178</v>
      </c>
      <c r="P114" s="104"/>
      <c r="Q114" s="90"/>
      <c r="R114" s="76"/>
      <c r="S114" s="78"/>
      <c r="T114" s="76"/>
      <c r="U114" s="78"/>
      <c r="V114" s="76"/>
      <c r="W114" s="78"/>
      <c r="X114" s="104"/>
      <c r="Y114" s="106"/>
    </row>
    <row r="115" spans="1:25" ht="12.75">
      <c r="A115" s="41">
        <v>3</v>
      </c>
      <c r="B115" s="66" t="s">
        <v>128</v>
      </c>
      <c r="C115" s="38">
        <v>257</v>
      </c>
      <c r="D115" s="108"/>
      <c r="E115" s="30">
        <v>0</v>
      </c>
      <c r="F115" s="32">
        <f>IF(E115="","",LOOKUP(E115,Очки!$C$3:$C$104,Очки!$B$3:$B$104))</f>
        <v>0</v>
      </c>
      <c r="G115" s="39">
        <f t="shared" si="10"/>
        <v>228</v>
      </c>
      <c r="H115" s="36">
        <v>9</v>
      </c>
      <c r="I115" s="32">
        <f>IF(H115="","",LOOKUP(H115,Очки!$D$3:$D$104,Очки!$B$3:$B$104))</f>
        <v>25</v>
      </c>
      <c r="J115" s="39">
        <f t="shared" si="11"/>
        <v>219</v>
      </c>
      <c r="K115" s="34">
        <v>50.05</v>
      </c>
      <c r="L115" s="32">
        <f>IF(K115="","",LOOKUP(K115,Очки!$F$3:$F$104,Очки!$G$3:$G$104))</f>
        <v>38</v>
      </c>
      <c r="M115" s="39">
        <f t="shared" si="12"/>
        <v>199</v>
      </c>
      <c r="N115" s="32">
        <f t="shared" si="16"/>
        <v>63</v>
      </c>
      <c r="O115" s="2">
        <f t="shared" si="13"/>
        <v>233</v>
      </c>
      <c r="P115" s="104"/>
      <c r="Q115" s="90"/>
      <c r="R115" s="76"/>
      <c r="S115" s="78"/>
      <c r="T115" s="76"/>
      <c r="U115" s="78"/>
      <c r="V115" s="76"/>
      <c r="W115" s="78"/>
      <c r="X115" s="104"/>
      <c r="Y115" s="106"/>
    </row>
    <row r="116" spans="1:25" ht="12.75">
      <c r="A116" s="41">
        <v>4</v>
      </c>
      <c r="B116" s="66" t="s">
        <v>129</v>
      </c>
      <c r="C116" s="38">
        <v>261</v>
      </c>
      <c r="D116" s="108"/>
      <c r="E116" s="30">
        <v>13</v>
      </c>
      <c r="F116" s="32">
        <f>IF(E116="","",LOOKUP(E116,Очки!$C$3:$C$104,Очки!$B$3:$B$104))</f>
        <v>26</v>
      </c>
      <c r="G116" s="39">
        <f t="shared" si="10"/>
        <v>163</v>
      </c>
      <c r="H116" s="36">
        <v>21</v>
      </c>
      <c r="I116" s="32">
        <f>IF(H116="","",LOOKUP(H116,Очки!$D$3:$D$104,Очки!$B$3:$B$104))</f>
        <v>52</v>
      </c>
      <c r="J116" s="39">
        <f t="shared" si="11"/>
        <v>35</v>
      </c>
      <c r="K116" s="34">
        <v>34.11</v>
      </c>
      <c r="L116" s="32">
        <f>IF(K116="","",LOOKUP(K116,Очки!$F$3:$F$104,Очки!$G$3:$G$104))</f>
        <v>70</v>
      </c>
      <c r="M116" s="39">
        <f t="shared" si="12"/>
        <v>112</v>
      </c>
      <c r="N116" s="32">
        <f t="shared" si="16"/>
        <v>148</v>
      </c>
      <c r="O116" s="2">
        <f t="shared" si="13"/>
        <v>114</v>
      </c>
      <c r="P116" s="104"/>
      <c r="Q116" s="90"/>
      <c r="R116" s="76"/>
      <c r="S116" s="78"/>
      <c r="T116" s="76"/>
      <c r="U116" s="78"/>
      <c r="V116" s="76"/>
      <c r="W116" s="78"/>
      <c r="X116" s="104"/>
      <c r="Y116" s="106"/>
    </row>
    <row r="117" spans="1:25" ht="12.75">
      <c r="A117" s="41">
        <v>5</v>
      </c>
      <c r="B117" s="66" t="s">
        <v>130</v>
      </c>
      <c r="C117" s="38">
        <v>134</v>
      </c>
      <c r="D117" s="108"/>
      <c r="E117" s="30">
        <v>0</v>
      </c>
      <c r="F117" s="32">
        <f>IF(E117="","",LOOKUP(E117,Очки!$C$3:$C$104,Очки!$B$3:$B$104))</f>
        <v>0</v>
      </c>
      <c r="G117" s="39">
        <f t="shared" si="10"/>
        <v>228</v>
      </c>
      <c r="H117" s="36">
        <v>15</v>
      </c>
      <c r="I117" s="32">
        <f>IF(H117="","",LOOKUP(H117,Очки!$D$3:$D$104,Очки!$B$3:$B$104))</f>
        <v>40</v>
      </c>
      <c r="J117" s="39">
        <f t="shared" si="11"/>
        <v>118</v>
      </c>
      <c r="K117" s="34">
        <v>43.1</v>
      </c>
      <c r="L117" s="32">
        <f>IF(K117="","",LOOKUP(K117,Очки!$F$3:$F$104,Очки!$G$3:$G$104))</f>
        <v>52</v>
      </c>
      <c r="M117" s="39">
        <f t="shared" si="12"/>
        <v>168</v>
      </c>
      <c r="N117" s="32">
        <f t="shared" si="16"/>
        <v>92</v>
      </c>
      <c r="O117" s="2">
        <f t="shared" si="13"/>
        <v>214</v>
      </c>
      <c r="P117" s="104"/>
      <c r="Q117" s="90"/>
      <c r="R117" s="76"/>
      <c r="S117" s="78"/>
      <c r="T117" s="76"/>
      <c r="U117" s="78"/>
      <c r="V117" s="76"/>
      <c r="W117" s="78"/>
      <c r="X117" s="104"/>
      <c r="Y117" s="106"/>
    </row>
    <row r="118" spans="1:25" ht="12.75">
      <c r="A118" s="41">
        <f>IF(B118="","",MAX($A$11:A117)+1)</f>
      </c>
      <c r="B118" s="66"/>
      <c r="C118" s="38"/>
      <c r="D118" s="108"/>
      <c r="E118" s="30"/>
      <c r="F118" s="32">
        <f>IF(E118="","",LOOKUP(E118,Очки!$C$3:$C$104,Очки!$B$3:$B$104))</f>
      </c>
      <c r="G118" s="39">
        <f t="shared" si="10"/>
      </c>
      <c r="H118" s="36"/>
      <c r="I118" s="32">
        <f>IF(H118="","",LOOKUP(H118,Очки!$D$3:$D$104,Очки!$B$3:$B$104))</f>
      </c>
      <c r="J118" s="39">
        <f t="shared" si="11"/>
      </c>
      <c r="K118" s="34"/>
      <c r="L118" s="32">
        <f>IF(K118="","",LOOKUP(K118,Очки!$F$3:$F$104,Очки!$G$3:$G$104))</f>
      </c>
      <c r="M118" s="39">
        <f t="shared" si="12"/>
      </c>
      <c r="N118" s="32">
        <f t="shared" si="16"/>
      </c>
      <c r="O118" s="2">
        <f t="shared" si="13"/>
      </c>
      <c r="P118" s="104"/>
      <c r="Q118" s="90"/>
      <c r="R118" s="76"/>
      <c r="S118" s="78"/>
      <c r="T118" s="76"/>
      <c r="U118" s="78"/>
      <c r="V118" s="76"/>
      <c r="W118" s="78"/>
      <c r="X118" s="104"/>
      <c r="Y118" s="106"/>
    </row>
    <row r="119" spans="1:26" ht="12.75">
      <c r="A119" s="40">
        <v>1</v>
      </c>
      <c r="B119" s="65" t="s">
        <v>132</v>
      </c>
      <c r="C119" s="37">
        <v>1221</v>
      </c>
      <c r="D119" s="87" t="s">
        <v>131</v>
      </c>
      <c r="E119" s="29">
        <v>22</v>
      </c>
      <c r="F119" s="31">
        <f>IF(E119="","",LOOKUP(E119,Очки!$C$3:$C$104,Очки!$B$3:$B$104))</f>
        <v>44</v>
      </c>
      <c r="G119" s="39">
        <f t="shared" si="10"/>
        <v>104</v>
      </c>
      <c r="H119" s="35">
        <v>30</v>
      </c>
      <c r="I119" s="31">
        <f>IF(H119="","",LOOKUP(H119,Очки!$D$3:$D$104,Очки!$B$3:$B$104))</f>
        <v>70</v>
      </c>
      <c r="J119" s="39">
        <f t="shared" si="11"/>
        <v>3</v>
      </c>
      <c r="K119" s="33">
        <v>45.4</v>
      </c>
      <c r="L119" s="31">
        <f>IF(K119="","",LOOKUP(K119,Очки!$F$3:$F$104,Очки!$G$3:$G$104))</f>
        <v>47</v>
      </c>
      <c r="M119" s="39">
        <f t="shared" si="12"/>
        <v>180</v>
      </c>
      <c r="N119" s="31">
        <f>IF(B119="","",SUM(F119,I119,L119))</f>
        <v>161</v>
      </c>
      <c r="O119" s="1">
        <f t="shared" si="13"/>
        <v>84</v>
      </c>
      <c r="P119" s="91">
        <f>IF(N124="",SUM(N119:N123),SUM(N119:N124)-MIN(N119:N124))</f>
        <v>670</v>
      </c>
      <c r="Q119" s="89">
        <f>IF(P119=0,"",RANK(P119,$P$11:$P$310,0))</f>
        <v>28</v>
      </c>
      <c r="R119" s="76">
        <f>IF(S119="",0,(($E$7+1)-S119)*4)</f>
        <v>24</v>
      </c>
      <c r="S119" s="77">
        <v>45</v>
      </c>
      <c r="T119" s="76">
        <f>IF(U119="",0,(($E$7+1)-U119)*4)</f>
        <v>56</v>
      </c>
      <c r="U119" s="77">
        <v>37</v>
      </c>
      <c r="V119" s="76">
        <f>IF(W119="",0,(($E$7+1)-W119)*4)</f>
        <v>160</v>
      </c>
      <c r="W119" s="77">
        <v>11</v>
      </c>
      <c r="X119" s="97">
        <f>IF(D119="","",SUM(P119,R119,T119,V119))</f>
        <v>910</v>
      </c>
      <c r="Y119" s="94">
        <f>IF(X119="","",RANK(X119,$X$11:$X$310,0))</f>
        <v>32</v>
      </c>
      <c r="Z119" s="45"/>
    </row>
    <row r="120" spans="1:25" ht="12.75">
      <c r="A120" s="40">
        <v>2</v>
      </c>
      <c r="B120" s="65" t="s">
        <v>133</v>
      </c>
      <c r="C120" s="37">
        <v>1171</v>
      </c>
      <c r="D120" s="88"/>
      <c r="E120" s="29">
        <v>2</v>
      </c>
      <c r="F120" s="31">
        <f>IF(E120="","",LOOKUP(E120,Очки!$C$3:$C$104,Очки!$B$3:$B$104))</f>
        <v>4</v>
      </c>
      <c r="G120" s="39">
        <f t="shared" si="10"/>
        <v>223</v>
      </c>
      <c r="H120" s="35">
        <v>18</v>
      </c>
      <c r="I120" s="31">
        <f>IF(H120="","",LOOKUP(H120,Очки!$D$3:$D$104,Очки!$B$3:$B$104))</f>
        <v>46</v>
      </c>
      <c r="J120" s="39">
        <f t="shared" si="11"/>
        <v>67</v>
      </c>
      <c r="K120" s="33">
        <v>34.13</v>
      </c>
      <c r="L120" s="31">
        <f>IF(K120="","",LOOKUP(K120,Очки!$F$3:$F$104,Очки!$G$3:$G$104))</f>
        <v>70</v>
      </c>
      <c r="M120" s="39">
        <f t="shared" si="12"/>
        <v>113</v>
      </c>
      <c r="N120" s="31">
        <f>IF(B120="","",SUM(F120,I120,L120))</f>
        <v>120</v>
      </c>
      <c r="O120" s="1">
        <f t="shared" si="13"/>
        <v>168</v>
      </c>
      <c r="P120" s="92"/>
      <c r="Q120" s="90"/>
      <c r="R120" s="76"/>
      <c r="S120" s="78"/>
      <c r="T120" s="76"/>
      <c r="U120" s="78"/>
      <c r="V120" s="76"/>
      <c r="W120" s="78"/>
      <c r="X120" s="98"/>
      <c r="Y120" s="95"/>
    </row>
    <row r="121" spans="1:25" ht="12.75">
      <c r="A121" s="40">
        <v>3</v>
      </c>
      <c r="B121" s="65" t="s">
        <v>134</v>
      </c>
      <c r="C121" s="37">
        <v>1103</v>
      </c>
      <c r="D121" s="88"/>
      <c r="E121" s="29">
        <v>4</v>
      </c>
      <c r="F121" s="31">
        <f>IF(E121="","",LOOKUP(E121,Очки!$C$3:$C$104,Очки!$B$3:$B$104))</f>
        <v>8</v>
      </c>
      <c r="G121" s="39">
        <f t="shared" si="10"/>
        <v>212</v>
      </c>
      <c r="H121" s="35">
        <v>16</v>
      </c>
      <c r="I121" s="31">
        <f>IF(H121="","",LOOKUP(H121,Очки!$D$3:$D$104,Очки!$B$3:$B$104))</f>
        <v>42</v>
      </c>
      <c r="J121" s="39">
        <f t="shared" si="11"/>
        <v>98</v>
      </c>
      <c r="K121" s="33">
        <v>35.36</v>
      </c>
      <c r="L121" s="31">
        <f>IF(K121="","",LOOKUP(K121,Очки!$F$3:$F$104,Очки!$G$3:$G$104))</f>
        <v>67</v>
      </c>
      <c r="M121" s="39">
        <f t="shared" si="12"/>
        <v>122</v>
      </c>
      <c r="N121" s="31">
        <f aca="true" t="shared" si="17" ref="N121:N130">IF(B121="","",SUM(F121,I121,L121))</f>
        <v>117</v>
      </c>
      <c r="O121" s="1">
        <f t="shared" si="13"/>
        <v>171</v>
      </c>
      <c r="P121" s="92"/>
      <c r="Q121" s="90"/>
      <c r="R121" s="76"/>
      <c r="S121" s="78"/>
      <c r="T121" s="76"/>
      <c r="U121" s="78"/>
      <c r="V121" s="76"/>
      <c r="W121" s="78"/>
      <c r="X121" s="98"/>
      <c r="Y121" s="95"/>
    </row>
    <row r="122" spans="1:25" ht="12.75">
      <c r="A122" s="40">
        <v>4</v>
      </c>
      <c r="B122" s="65" t="s">
        <v>135</v>
      </c>
      <c r="C122" s="37">
        <v>1186</v>
      </c>
      <c r="D122" s="88"/>
      <c r="E122" s="29">
        <v>4</v>
      </c>
      <c r="F122" s="31">
        <f>IF(E122="","",LOOKUP(E122,Очки!$C$3:$C$104,Очки!$B$3:$B$104))</f>
        <v>8</v>
      </c>
      <c r="G122" s="39">
        <f t="shared" si="10"/>
        <v>212</v>
      </c>
      <c r="H122" s="35">
        <v>29</v>
      </c>
      <c r="I122" s="31">
        <f>IF(H122="","",LOOKUP(H122,Очки!$D$3:$D$104,Очки!$B$3:$B$104))</f>
        <v>68</v>
      </c>
      <c r="J122" s="39">
        <f t="shared" si="11"/>
        <v>5</v>
      </c>
      <c r="K122" s="33">
        <v>42.05</v>
      </c>
      <c r="L122" s="31">
        <f>IF(K122="","",LOOKUP(K122,Очки!$F$3:$F$104,Очки!$G$3:$G$104))</f>
        <v>54</v>
      </c>
      <c r="M122" s="39">
        <f t="shared" si="12"/>
        <v>160</v>
      </c>
      <c r="N122" s="31">
        <f t="shared" si="17"/>
        <v>130</v>
      </c>
      <c r="O122" s="1">
        <f t="shared" si="13"/>
        <v>155</v>
      </c>
      <c r="P122" s="92"/>
      <c r="Q122" s="90"/>
      <c r="R122" s="76"/>
      <c r="S122" s="78"/>
      <c r="T122" s="76"/>
      <c r="U122" s="78"/>
      <c r="V122" s="76"/>
      <c r="W122" s="78"/>
      <c r="X122" s="98"/>
      <c r="Y122" s="95"/>
    </row>
    <row r="123" spans="1:25" ht="12.75">
      <c r="A123" s="40">
        <v>5</v>
      </c>
      <c r="B123" s="65" t="s">
        <v>136</v>
      </c>
      <c r="C123" s="37">
        <v>1471</v>
      </c>
      <c r="D123" s="88"/>
      <c r="E123" s="29">
        <v>17</v>
      </c>
      <c r="F123" s="31">
        <f>IF(E123="","",LOOKUP(E123,Очки!$C$3:$C$104,Очки!$B$3:$B$104))</f>
        <v>34</v>
      </c>
      <c r="G123" s="39">
        <f t="shared" si="10"/>
        <v>138</v>
      </c>
      <c r="H123" s="35">
        <v>10</v>
      </c>
      <c r="I123" s="31">
        <f>IF(H123="","",LOOKUP(H123,Очки!$D$3:$D$104,Очки!$B$3:$B$104))</f>
        <v>28</v>
      </c>
      <c r="J123" s="39">
        <f t="shared" si="11"/>
        <v>200</v>
      </c>
      <c r="K123" s="33">
        <v>29.08</v>
      </c>
      <c r="L123" s="31">
        <f>IF(K123="","",LOOKUP(K123,Очки!$F$3:$F$104,Очки!$G$3:$G$104))</f>
        <v>80</v>
      </c>
      <c r="M123" s="39">
        <f t="shared" si="12"/>
        <v>82</v>
      </c>
      <c r="N123" s="31">
        <f t="shared" si="17"/>
        <v>142</v>
      </c>
      <c r="O123" s="1">
        <f t="shared" si="13"/>
        <v>129</v>
      </c>
      <c r="P123" s="92"/>
      <c r="Q123" s="90"/>
      <c r="R123" s="76"/>
      <c r="S123" s="78"/>
      <c r="T123" s="76"/>
      <c r="U123" s="78"/>
      <c r="V123" s="76"/>
      <c r="W123" s="78"/>
      <c r="X123" s="98"/>
      <c r="Y123" s="95"/>
    </row>
    <row r="124" spans="1:25" ht="12.75">
      <c r="A124" s="40">
        <f>IF(B124="","",MAX($A$11:A123)+1)</f>
      </c>
      <c r="B124" s="65"/>
      <c r="C124" s="37"/>
      <c r="D124" s="88"/>
      <c r="E124" s="29"/>
      <c r="F124" s="31">
        <f>IF(E124="","",LOOKUP(E124,Очки!$C$3:$C$104,Очки!$B$3:$B$104))</f>
      </c>
      <c r="G124" s="39">
        <f t="shared" si="10"/>
      </c>
      <c r="H124" s="35"/>
      <c r="I124" s="31">
        <f>IF(H124="","",LOOKUP(H124,Очки!$D$3:$D$104,Очки!$B$3:$B$104))</f>
      </c>
      <c r="J124" s="39">
        <f t="shared" si="11"/>
      </c>
      <c r="K124" s="33"/>
      <c r="L124" s="31">
        <f>IF(K124="","",LOOKUP(K124,Очки!$F$3:$F$104,Очки!$G$3:$G$104))</f>
      </c>
      <c r="M124" s="39">
        <f t="shared" si="12"/>
      </c>
      <c r="N124" s="31">
        <f t="shared" si="17"/>
      </c>
      <c r="O124" s="1">
        <f t="shared" si="13"/>
      </c>
      <c r="P124" s="92"/>
      <c r="Q124" s="90"/>
      <c r="R124" s="76"/>
      <c r="S124" s="78"/>
      <c r="T124" s="76"/>
      <c r="U124" s="78"/>
      <c r="V124" s="76"/>
      <c r="W124" s="78"/>
      <c r="X124" s="98"/>
      <c r="Y124" s="95"/>
    </row>
    <row r="125" spans="1:26" ht="12.75">
      <c r="A125" s="41">
        <v>1</v>
      </c>
      <c r="B125" s="66" t="s">
        <v>137</v>
      </c>
      <c r="C125" s="38">
        <v>137</v>
      </c>
      <c r="D125" s="107" t="s">
        <v>138</v>
      </c>
      <c r="E125" s="30">
        <v>0</v>
      </c>
      <c r="F125" s="32">
        <f>IF(E125="","",LOOKUP(E125,Очки!$C$3:$C$104,Очки!$B$3:$B$104))</f>
        <v>0</v>
      </c>
      <c r="G125" s="39">
        <f t="shared" si="10"/>
        <v>228</v>
      </c>
      <c r="H125" s="36">
        <v>9</v>
      </c>
      <c r="I125" s="32">
        <f>IF(H125="","",LOOKUP(H125,Очки!$D$3:$D$104,Очки!$B$3:$B$104))</f>
        <v>25</v>
      </c>
      <c r="J125" s="39">
        <f t="shared" si="11"/>
        <v>219</v>
      </c>
      <c r="K125" s="34"/>
      <c r="L125" s="32">
        <f>IF(K125="","",LOOKUP(K125,Очки!$F$3:$F$104,Очки!$G$3:$G$104))</f>
      </c>
      <c r="M125" s="39">
        <f t="shared" si="12"/>
      </c>
      <c r="N125" s="32">
        <f t="shared" si="17"/>
        <v>25</v>
      </c>
      <c r="O125" s="2">
        <f t="shared" si="13"/>
        <v>245</v>
      </c>
      <c r="P125" s="109">
        <f>IF(N130="",SUM(N125:N129),SUM(N125:N130)-MIN(N125:N130))</f>
        <v>440</v>
      </c>
      <c r="Q125" s="89">
        <f>IF(P125=0,"",RANK(P125,$P$11:$P$310,0))</f>
        <v>46</v>
      </c>
      <c r="R125" s="76">
        <f>IF(S125="",0,(($E$7+1)-S125)*4)</f>
        <v>8</v>
      </c>
      <c r="S125" s="77">
        <v>49</v>
      </c>
      <c r="T125" s="76">
        <v>94</v>
      </c>
      <c r="U125" s="77">
        <v>28</v>
      </c>
      <c r="V125" s="76">
        <f>IF(W125="",0,(($E$7+1)-W125)*4)</f>
        <v>172</v>
      </c>
      <c r="W125" s="77">
        <v>8</v>
      </c>
      <c r="X125" s="103">
        <f>IF(D125="","",SUM(P125,R125,T125,V125))</f>
        <v>714</v>
      </c>
      <c r="Y125" s="105">
        <f>IF(X125="","",RANK(X125,$X$11:$X$310,0))</f>
        <v>41</v>
      </c>
      <c r="Z125" s="45"/>
    </row>
    <row r="126" spans="1:25" ht="12.75">
      <c r="A126" s="41">
        <v>2</v>
      </c>
      <c r="B126" s="66" t="s">
        <v>139</v>
      </c>
      <c r="C126" s="38">
        <v>135</v>
      </c>
      <c r="D126" s="108"/>
      <c r="E126" s="30">
        <v>0</v>
      </c>
      <c r="F126" s="32">
        <f>IF(E126="","",LOOKUP(E126,Очки!$C$3:$C$104,Очки!$B$3:$B$104))</f>
        <v>0</v>
      </c>
      <c r="G126" s="39">
        <f t="shared" si="10"/>
        <v>228</v>
      </c>
      <c r="H126" s="36">
        <v>15</v>
      </c>
      <c r="I126" s="32">
        <f>IF(H126="","",LOOKUP(H126,Очки!$D$3:$D$104,Очки!$B$3:$B$104))</f>
        <v>40</v>
      </c>
      <c r="J126" s="39">
        <f t="shared" si="11"/>
        <v>118</v>
      </c>
      <c r="K126" s="34">
        <v>58.15</v>
      </c>
      <c r="L126" s="32">
        <f>IF(K126="","",LOOKUP(K126,Очки!$F$3:$F$104,Очки!$G$3:$G$104))</f>
        <v>22</v>
      </c>
      <c r="M126" s="39">
        <f t="shared" si="12"/>
        <v>223</v>
      </c>
      <c r="N126" s="32">
        <f t="shared" si="17"/>
        <v>62</v>
      </c>
      <c r="O126" s="2">
        <f t="shared" si="13"/>
        <v>234</v>
      </c>
      <c r="P126" s="104"/>
      <c r="Q126" s="90"/>
      <c r="R126" s="76"/>
      <c r="S126" s="78"/>
      <c r="T126" s="76"/>
      <c r="U126" s="78"/>
      <c r="V126" s="76"/>
      <c r="W126" s="78"/>
      <c r="X126" s="104"/>
      <c r="Y126" s="106"/>
    </row>
    <row r="127" spans="1:25" ht="12.75">
      <c r="A127" s="41">
        <v>3</v>
      </c>
      <c r="B127" s="66" t="s">
        <v>140</v>
      </c>
      <c r="C127" s="38">
        <v>138</v>
      </c>
      <c r="D127" s="108"/>
      <c r="E127" s="30">
        <v>8</v>
      </c>
      <c r="F127" s="32">
        <f>IF(E127="","",LOOKUP(E127,Очки!$C$3:$C$104,Очки!$B$3:$B$104))</f>
        <v>16</v>
      </c>
      <c r="G127" s="39">
        <f t="shared" si="10"/>
        <v>193</v>
      </c>
      <c r="H127" s="36">
        <v>16</v>
      </c>
      <c r="I127" s="32">
        <f>IF(H127="","",LOOKUP(H127,Очки!$D$3:$D$104,Очки!$B$3:$B$104))</f>
        <v>42</v>
      </c>
      <c r="J127" s="39">
        <f t="shared" si="11"/>
        <v>98</v>
      </c>
      <c r="K127" s="34">
        <v>31.08</v>
      </c>
      <c r="L127" s="32">
        <f>IF(K127="","",LOOKUP(K127,Очки!$F$3:$F$104,Очки!$G$3:$G$104))</f>
        <v>76</v>
      </c>
      <c r="M127" s="39">
        <f t="shared" si="12"/>
        <v>99</v>
      </c>
      <c r="N127" s="32">
        <f t="shared" si="17"/>
        <v>134</v>
      </c>
      <c r="O127" s="2">
        <f t="shared" si="13"/>
        <v>146</v>
      </c>
      <c r="P127" s="104"/>
      <c r="Q127" s="90"/>
      <c r="R127" s="76"/>
      <c r="S127" s="78"/>
      <c r="T127" s="76"/>
      <c r="U127" s="78"/>
      <c r="V127" s="76"/>
      <c r="W127" s="78"/>
      <c r="X127" s="104"/>
      <c r="Y127" s="106"/>
    </row>
    <row r="128" spans="1:25" ht="12.75">
      <c r="A128" s="41">
        <v>4</v>
      </c>
      <c r="B128" s="66" t="s">
        <v>141</v>
      </c>
      <c r="C128" s="38">
        <v>156</v>
      </c>
      <c r="D128" s="108"/>
      <c r="E128" s="30">
        <v>20</v>
      </c>
      <c r="F128" s="32">
        <f>IF(E128="","",LOOKUP(E128,Очки!$C$3:$C$104,Очки!$B$3:$B$104))</f>
        <v>40</v>
      </c>
      <c r="G128" s="39">
        <f t="shared" si="10"/>
        <v>117</v>
      </c>
      <c r="H128" s="36">
        <v>11</v>
      </c>
      <c r="I128" s="32">
        <f>IF(H128="","",LOOKUP(H128,Очки!$D$3:$D$104,Очки!$B$3:$B$104))</f>
        <v>31</v>
      </c>
      <c r="J128" s="39">
        <f t="shared" si="11"/>
        <v>182</v>
      </c>
      <c r="K128" s="34">
        <v>64.4</v>
      </c>
      <c r="L128" s="32">
        <f>IF(K128="","",LOOKUP(K128,Очки!$F$3:$F$104,Очки!$G$3:$G$104))</f>
        <v>9</v>
      </c>
      <c r="M128" s="39">
        <f t="shared" si="12"/>
        <v>234</v>
      </c>
      <c r="N128" s="32">
        <f t="shared" si="17"/>
        <v>80</v>
      </c>
      <c r="O128" s="2">
        <f t="shared" si="13"/>
        <v>219</v>
      </c>
      <c r="P128" s="104"/>
      <c r="Q128" s="90"/>
      <c r="R128" s="76"/>
      <c r="S128" s="78"/>
      <c r="T128" s="76"/>
      <c r="U128" s="78"/>
      <c r="V128" s="76"/>
      <c r="W128" s="78"/>
      <c r="X128" s="104"/>
      <c r="Y128" s="106"/>
    </row>
    <row r="129" spans="1:25" ht="12.75">
      <c r="A129" s="41">
        <v>5</v>
      </c>
      <c r="B129" s="66" t="s">
        <v>142</v>
      </c>
      <c r="C129" s="38">
        <v>378</v>
      </c>
      <c r="D129" s="108"/>
      <c r="E129" s="30">
        <v>34</v>
      </c>
      <c r="F129" s="32">
        <f>IF(E129="","",LOOKUP(E129,Очки!$C$3:$C$104,Очки!$B$3:$B$104))</f>
        <v>68</v>
      </c>
      <c r="G129" s="39">
        <f t="shared" si="10"/>
        <v>23</v>
      </c>
      <c r="H129" s="36">
        <v>7</v>
      </c>
      <c r="I129" s="32">
        <f>IF(H129="","",LOOKUP(H129,Очки!$D$3:$D$104,Очки!$B$3:$B$104))</f>
        <v>19</v>
      </c>
      <c r="J129" s="39">
        <f t="shared" si="11"/>
        <v>232</v>
      </c>
      <c r="K129" s="34">
        <v>43.01</v>
      </c>
      <c r="L129" s="32">
        <f>IF(K129="","",LOOKUP(K129,Очки!$F$3:$F$104,Очки!$G$3:$G$104))</f>
        <v>52</v>
      </c>
      <c r="M129" s="39">
        <f t="shared" si="12"/>
        <v>166</v>
      </c>
      <c r="N129" s="32">
        <f t="shared" si="17"/>
        <v>139</v>
      </c>
      <c r="O129" s="2">
        <f t="shared" si="13"/>
        <v>136</v>
      </c>
      <c r="P129" s="104"/>
      <c r="Q129" s="90"/>
      <c r="R129" s="76"/>
      <c r="S129" s="78"/>
      <c r="T129" s="76"/>
      <c r="U129" s="78"/>
      <c r="V129" s="76"/>
      <c r="W129" s="78"/>
      <c r="X129" s="104"/>
      <c r="Y129" s="106"/>
    </row>
    <row r="130" spans="1:25" ht="12.75">
      <c r="A130" s="41" t="s">
        <v>23</v>
      </c>
      <c r="B130" s="66"/>
      <c r="C130" s="38"/>
      <c r="D130" s="108"/>
      <c r="E130" s="30"/>
      <c r="F130" s="32">
        <f>IF(E130="","",LOOKUP(E130,Очки!$C$3:$C$104,Очки!$B$3:$B$104))</f>
      </c>
      <c r="G130" s="39">
        <f t="shared" si="10"/>
      </c>
      <c r="H130" s="36"/>
      <c r="I130" s="32">
        <f>IF(H130="","",LOOKUP(H130,Очки!$D$3:$D$104,Очки!$B$3:$B$104))</f>
      </c>
      <c r="J130" s="39">
        <f t="shared" si="11"/>
      </c>
      <c r="K130" s="34"/>
      <c r="L130" s="32">
        <f>IF(K130="","",LOOKUP(K130,Очки!$F$3:$F$104,Очки!$G$3:$G$104))</f>
      </c>
      <c r="M130" s="39">
        <f t="shared" si="12"/>
      </c>
      <c r="N130" s="32">
        <f t="shared" si="17"/>
      </c>
      <c r="O130" s="2">
        <f t="shared" si="13"/>
      </c>
      <c r="P130" s="104"/>
      <c r="Q130" s="90"/>
      <c r="R130" s="76"/>
      <c r="S130" s="78"/>
      <c r="T130" s="76"/>
      <c r="U130" s="78"/>
      <c r="V130" s="76"/>
      <c r="W130" s="78"/>
      <c r="X130" s="104"/>
      <c r="Y130" s="106"/>
    </row>
    <row r="131" spans="1:26" ht="12.75">
      <c r="A131" s="40">
        <v>1</v>
      </c>
      <c r="B131" s="65" t="s">
        <v>144</v>
      </c>
      <c r="C131" s="37">
        <v>472</v>
      </c>
      <c r="D131" s="87" t="s">
        <v>143</v>
      </c>
      <c r="E131" s="29">
        <v>18</v>
      </c>
      <c r="F131" s="31">
        <f>IF(E131="","",LOOKUP(E131,Очки!$C$3:$C$104,Очки!$B$3:$B$104))</f>
        <v>36</v>
      </c>
      <c r="G131" s="39">
        <f t="shared" si="10"/>
        <v>133</v>
      </c>
      <c r="H131" s="35">
        <v>14</v>
      </c>
      <c r="I131" s="31">
        <f>IF(H131="","",LOOKUP(H131,Очки!$D$3:$D$104,Очки!$B$3:$B$104))</f>
        <v>38</v>
      </c>
      <c r="J131" s="39">
        <f t="shared" si="11"/>
        <v>142</v>
      </c>
      <c r="K131" s="33">
        <v>34.25</v>
      </c>
      <c r="L131" s="31">
        <f>IF(K131="","",LOOKUP(K131,Очки!$F$3:$F$104,Очки!$G$3:$G$104))</f>
        <v>70</v>
      </c>
      <c r="M131" s="39">
        <f t="shared" si="12"/>
        <v>115</v>
      </c>
      <c r="N131" s="31">
        <f>IF(B131="","",SUM(F131,I131,L131))</f>
        <v>144</v>
      </c>
      <c r="O131" s="1">
        <f t="shared" si="13"/>
        <v>125</v>
      </c>
      <c r="P131" s="91">
        <f>IF(N136="",SUM(N131:N135),SUM(N131:N136)-MIN(N131:N136))</f>
        <v>697</v>
      </c>
      <c r="Q131" s="89">
        <f>IF(P131=0,"",RANK(P131,$P$11:$P$310,0))</f>
        <v>25</v>
      </c>
      <c r="R131" s="76">
        <f>IF(S131="",0,(($E$7+1)-S131)*4)</f>
        <v>28</v>
      </c>
      <c r="S131" s="77">
        <v>44</v>
      </c>
      <c r="T131" s="76">
        <f>IF(U131="",0,(($E$7+1)-U131)*4)</f>
        <v>96</v>
      </c>
      <c r="U131" s="77">
        <v>27</v>
      </c>
      <c r="V131" s="76">
        <f>IF(W131="",0,(($E$7+1)-W131)*4)</f>
        <v>176</v>
      </c>
      <c r="W131" s="77">
        <v>7</v>
      </c>
      <c r="X131" s="97">
        <f>IF(D131="","",SUM(P131,R131,T131,V131))</f>
        <v>997</v>
      </c>
      <c r="Y131" s="94">
        <f>IF(X131="","",RANK(X131,$X$11:$X$310,0))</f>
        <v>24</v>
      </c>
      <c r="Z131" s="45"/>
    </row>
    <row r="132" spans="1:25" ht="12.75">
      <c r="A132" s="40">
        <v>2</v>
      </c>
      <c r="B132" s="65" t="s">
        <v>148</v>
      </c>
      <c r="C132" s="37">
        <v>448</v>
      </c>
      <c r="D132" s="88"/>
      <c r="E132" s="29">
        <v>19</v>
      </c>
      <c r="F132" s="31">
        <f>IF(E132="","",LOOKUP(E132,Очки!$C$3:$C$104,Очки!$B$3:$B$104))</f>
        <v>38</v>
      </c>
      <c r="G132" s="39">
        <f t="shared" si="10"/>
        <v>124</v>
      </c>
      <c r="H132" s="35">
        <v>10</v>
      </c>
      <c r="I132" s="31">
        <f>IF(H132="","",LOOKUP(H132,Очки!$D$3:$D$104,Очки!$B$3:$B$104))</f>
        <v>28</v>
      </c>
      <c r="J132" s="39">
        <f t="shared" si="11"/>
        <v>200</v>
      </c>
      <c r="K132" s="33">
        <v>26</v>
      </c>
      <c r="L132" s="31">
        <f>IF(K132="","",LOOKUP(K132,Очки!$F$3:$F$104,Очки!$G$3:$G$104))</f>
        <v>87</v>
      </c>
      <c r="M132" s="39">
        <f t="shared" si="12"/>
        <v>51</v>
      </c>
      <c r="N132" s="31">
        <f>IF(B132="","",SUM(F132,I132,L132))</f>
        <v>153</v>
      </c>
      <c r="O132" s="1">
        <f t="shared" si="13"/>
        <v>101</v>
      </c>
      <c r="P132" s="92"/>
      <c r="Q132" s="90"/>
      <c r="R132" s="76"/>
      <c r="S132" s="78"/>
      <c r="T132" s="76"/>
      <c r="U132" s="78"/>
      <c r="V132" s="76"/>
      <c r="W132" s="78"/>
      <c r="X132" s="98"/>
      <c r="Y132" s="95"/>
    </row>
    <row r="133" spans="1:25" ht="12.75">
      <c r="A133" s="40">
        <v>3</v>
      </c>
      <c r="B133" s="65" t="s">
        <v>145</v>
      </c>
      <c r="C133" s="37">
        <v>352</v>
      </c>
      <c r="D133" s="88"/>
      <c r="E133" s="29">
        <v>12</v>
      </c>
      <c r="F133" s="31">
        <f>IF(E133="","",LOOKUP(E133,Очки!$C$3:$C$104,Очки!$B$3:$B$104))</f>
        <v>24</v>
      </c>
      <c r="G133" s="39">
        <f t="shared" si="10"/>
        <v>171</v>
      </c>
      <c r="H133" s="35">
        <v>20</v>
      </c>
      <c r="I133" s="31">
        <f>IF(H133="","",LOOKUP(H133,Очки!$D$3:$D$104,Очки!$B$3:$B$104))</f>
        <v>50</v>
      </c>
      <c r="J133" s="39">
        <f t="shared" si="11"/>
        <v>46</v>
      </c>
      <c r="K133" s="33">
        <v>45.52</v>
      </c>
      <c r="L133" s="31">
        <f>IF(K133="","",LOOKUP(K133,Очки!$F$3:$F$104,Очки!$G$3:$G$104))</f>
        <v>47</v>
      </c>
      <c r="M133" s="39">
        <f t="shared" si="12"/>
        <v>181</v>
      </c>
      <c r="N133" s="31">
        <f aca="true" t="shared" si="18" ref="N133:N142">IF(B133="","",SUM(F133,I133,L133))</f>
        <v>121</v>
      </c>
      <c r="O133" s="1">
        <f t="shared" si="13"/>
        <v>166</v>
      </c>
      <c r="P133" s="92"/>
      <c r="Q133" s="90"/>
      <c r="R133" s="76"/>
      <c r="S133" s="78"/>
      <c r="T133" s="76"/>
      <c r="U133" s="78"/>
      <c r="V133" s="76"/>
      <c r="W133" s="78"/>
      <c r="X133" s="98"/>
      <c r="Y133" s="95"/>
    </row>
    <row r="134" spans="1:25" ht="12.75">
      <c r="A134" s="40">
        <v>4</v>
      </c>
      <c r="B134" s="65" t="s">
        <v>146</v>
      </c>
      <c r="C134" s="37">
        <v>218</v>
      </c>
      <c r="D134" s="88"/>
      <c r="E134" s="29">
        <v>16</v>
      </c>
      <c r="F134" s="31">
        <f>IF(E134="","",LOOKUP(E134,Очки!$C$3:$C$104,Очки!$B$3:$B$104))</f>
        <v>32</v>
      </c>
      <c r="G134" s="39">
        <f t="shared" si="10"/>
        <v>144</v>
      </c>
      <c r="H134" s="35">
        <v>14</v>
      </c>
      <c r="I134" s="31">
        <f>IF(H134="","",LOOKUP(H134,Очки!$D$3:$D$104,Очки!$B$3:$B$104))</f>
        <v>38</v>
      </c>
      <c r="J134" s="39">
        <f t="shared" si="11"/>
        <v>142</v>
      </c>
      <c r="K134" s="33">
        <v>53.45</v>
      </c>
      <c r="L134" s="31">
        <f>IF(K134="","",LOOKUP(K134,Очки!$F$3:$F$104,Очки!$G$3:$G$104))</f>
        <v>31</v>
      </c>
      <c r="M134" s="39">
        <f t="shared" si="12"/>
        <v>215</v>
      </c>
      <c r="N134" s="31">
        <f t="shared" si="18"/>
        <v>101</v>
      </c>
      <c r="O134" s="1">
        <f t="shared" si="13"/>
        <v>199</v>
      </c>
      <c r="P134" s="92"/>
      <c r="Q134" s="90"/>
      <c r="R134" s="76"/>
      <c r="S134" s="78"/>
      <c r="T134" s="76"/>
      <c r="U134" s="78"/>
      <c r="V134" s="76"/>
      <c r="W134" s="78"/>
      <c r="X134" s="98"/>
      <c r="Y134" s="95"/>
    </row>
    <row r="135" spans="1:25" ht="12.75">
      <c r="A135" s="40">
        <v>5</v>
      </c>
      <c r="B135" s="65" t="s">
        <v>147</v>
      </c>
      <c r="C135" s="37">
        <v>400</v>
      </c>
      <c r="D135" s="88"/>
      <c r="E135" s="29">
        <v>23</v>
      </c>
      <c r="F135" s="31">
        <f>IF(E135="","",LOOKUP(E135,Очки!$C$3:$C$104,Очки!$B$3:$B$104))</f>
        <v>46</v>
      </c>
      <c r="G135" s="39">
        <f t="shared" si="10"/>
        <v>93</v>
      </c>
      <c r="H135" s="35">
        <v>19</v>
      </c>
      <c r="I135" s="31">
        <f>IF(H135="","",LOOKUP(H135,Очки!$D$3:$D$104,Очки!$B$3:$B$104))</f>
        <v>48</v>
      </c>
      <c r="J135" s="39">
        <f t="shared" si="11"/>
        <v>62</v>
      </c>
      <c r="K135" s="33">
        <v>27.27</v>
      </c>
      <c r="L135" s="31">
        <f>IF(K135="","",LOOKUP(K135,Очки!$F$3:$F$104,Очки!$G$3:$G$104))</f>
        <v>84</v>
      </c>
      <c r="M135" s="39">
        <f t="shared" si="12"/>
        <v>72</v>
      </c>
      <c r="N135" s="31">
        <f t="shared" si="18"/>
        <v>178</v>
      </c>
      <c r="O135" s="1">
        <f t="shared" si="13"/>
        <v>49</v>
      </c>
      <c r="P135" s="92"/>
      <c r="Q135" s="90"/>
      <c r="R135" s="76"/>
      <c r="S135" s="78"/>
      <c r="T135" s="76"/>
      <c r="U135" s="78"/>
      <c r="V135" s="76"/>
      <c r="W135" s="78"/>
      <c r="X135" s="98"/>
      <c r="Y135" s="95"/>
    </row>
    <row r="136" spans="1:25" ht="12.75">
      <c r="A136" s="40">
        <f>IF(B136="","",MAX($A$11:A135)+1)</f>
      </c>
      <c r="B136" s="65"/>
      <c r="C136" s="37"/>
      <c r="D136" s="88"/>
      <c r="E136" s="29"/>
      <c r="F136" s="31">
        <f>IF(E136="","",LOOKUP(E136,Очки!$C$3:$C$104,Очки!$B$3:$B$104))</f>
      </c>
      <c r="G136" s="39">
        <f t="shared" si="10"/>
      </c>
      <c r="H136" s="35"/>
      <c r="I136" s="31">
        <f>IF(H136="","",LOOKUP(H136,Очки!$D$3:$D$104,Очки!$B$3:$B$104))</f>
      </c>
      <c r="J136" s="39">
        <f t="shared" si="11"/>
      </c>
      <c r="K136" s="33"/>
      <c r="L136" s="31">
        <f>IF(K136="","",LOOKUP(K136,Очки!$F$3:$F$104,Очки!$G$3:$G$104))</f>
      </c>
      <c r="M136" s="39">
        <f t="shared" si="12"/>
      </c>
      <c r="N136" s="31">
        <f t="shared" si="18"/>
      </c>
      <c r="O136" s="1">
        <f t="shared" si="13"/>
      </c>
      <c r="P136" s="92"/>
      <c r="Q136" s="90"/>
      <c r="R136" s="76"/>
      <c r="S136" s="78"/>
      <c r="T136" s="76"/>
      <c r="U136" s="78"/>
      <c r="V136" s="76"/>
      <c r="W136" s="78"/>
      <c r="X136" s="98"/>
      <c r="Y136" s="95"/>
    </row>
    <row r="137" spans="1:26" ht="12.75">
      <c r="A137" s="41">
        <v>1</v>
      </c>
      <c r="B137" s="66" t="s">
        <v>150</v>
      </c>
      <c r="C137" s="38">
        <v>129</v>
      </c>
      <c r="D137" s="107" t="s">
        <v>149</v>
      </c>
      <c r="E137" s="30">
        <v>15</v>
      </c>
      <c r="F137" s="32">
        <f>IF(E137="","",LOOKUP(E137,Очки!$C$3:$C$104,Очки!$B$3:$B$104))</f>
        <v>30</v>
      </c>
      <c r="G137" s="39">
        <f t="shared" si="10"/>
        <v>152</v>
      </c>
      <c r="H137" s="36">
        <v>18</v>
      </c>
      <c r="I137" s="32">
        <f>IF(H137="","",LOOKUP(H137,Очки!$D$3:$D$104,Очки!$B$3:$B$104))</f>
        <v>46</v>
      </c>
      <c r="J137" s="39">
        <f t="shared" si="11"/>
        <v>67</v>
      </c>
      <c r="K137" s="34">
        <v>29.17</v>
      </c>
      <c r="L137" s="32">
        <f>IF(K137="","",LOOKUP(K137,Очки!$F$3:$F$104,Очки!$G$3:$G$104))</f>
        <v>80</v>
      </c>
      <c r="M137" s="39">
        <f t="shared" si="12"/>
        <v>84</v>
      </c>
      <c r="N137" s="32">
        <f t="shared" si="18"/>
        <v>156</v>
      </c>
      <c r="O137" s="2">
        <f t="shared" si="13"/>
        <v>92</v>
      </c>
      <c r="P137" s="109">
        <f>IF(N142="",SUM(N137:N141),SUM(N137:N142)-MIN(N137:N142))</f>
        <v>692</v>
      </c>
      <c r="Q137" s="89">
        <f>IF(P137=0,"",RANK(P137,$P$11:$P$310,0))</f>
        <v>26</v>
      </c>
      <c r="R137" s="76">
        <f>IF(S137="",0,(($E$7+1)-S137)*4)</f>
        <v>136</v>
      </c>
      <c r="S137" s="77">
        <v>17</v>
      </c>
      <c r="T137" s="76">
        <f>IF(U137="",0,(($E$7+1)-U137)*4)</f>
        <v>136</v>
      </c>
      <c r="U137" s="77">
        <v>17</v>
      </c>
      <c r="V137" s="76">
        <f>IF(W137="",0,(($E$7+1)-W137)*4)</f>
        <v>76</v>
      </c>
      <c r="W137" s="77">
        <v>32</v>
      </c>
      <c r="X137" s="103">
        <f>IF(D137="","",SUM(P137,R137,T137,V137))</f>
        <v>1040</v>
      </c>
      <c r="Y137" s="105">
        <f>IF(X137="","",RANK(X137,$X$11:$X$310,0))</f>
        <v>20</v>
      </c>
      <c r="Z137" s="45"/>
    </row>
    <row r="138" spans="1:25" ht="12.75">
      <c r="A138" s="41">
        <v>2</v>
      </c>
      <c r="B138" s="66" t="s">
        <v>151</v>
      </c>
      <c r="C138" s="38">
        <v>197</v>
      </c>
      <c r="D138" s="108"/>
      <c r="E138" s="30">
        <v>18</v>
      </c>
      <c r="F138" s="32">
        <f>IF(E138="","",LOOKUP(E138,Очки!$C$3:$C$104,Очки!$B$3:$B$104))</f>
        <v>36</v>
      </c>
      <c r="G138" s="39">
        <f t="shared" si="10"/>
        <v>133</v>
      </c>
      <c r="H138" s="36">
        <v>13</v>
      </c>
      <c r="I138" s="32">
        <f>IF(H138="","",LOOKUP(H138,Очки!$D$3:$D$104,Очки!$B$3:$B$104))</f>
        <v>36</v>
      </c>
      <c r="J138" s="39">
        <f t="shared" si="11"/>
        <v>154</v>
      </c>
      <c r="K138" s="34">
        <v>40.23</v>
      </c>
      <c r="L138" s="32">
        <f>IF(K138="","",LOOKUP(K138,Очки!$F$3:$F$104,Очки!$G$3:$G$104))</f>
        <v>58</v>
      </c>
      <c r="M138" s="39">
        <f t="shared" si="12"/>
        <v>152</v>
      </c>
      <c r="N138" s="32">
        <f t="shared" si="18"/>
        <v>130</v>
      </c>
      <c r="O138" s="2">
        <f t="shared" si="13"/>
        <v>155</v>
      </c>
      <c r="P138" s="104"/>
      <c r="Q138" s="90"/>
      <c r="R138" s="76"/>
      <c r="S138" s="78"/>
      <c r="T138" s="76"/>
      <c r="U138" s="78"/>
      <c r="V138" s="76"/>
      <c r="W138" s="78"/>
      <c r="X138" s="104"/>
      <c r="Y138" s="106"/>
    </row>
    <row r="139" spans="1:25" ht="12.75">
      <c r="A139" s="41">
        <v>3</v>
      </c>
      <c r="B139" s="66" t="s">
        <v>152</v>
      </c>
      <c r="C139" s="38">
        <v>458</v>
      </c>
      <c r="D139" s="108"/>
      <c r="E139" s="30">
        <v>1</v>
      </c>
      <c r="F139" s="32">
        <f>IF(E139="","",LOOKUP(E139,Очки!$C$3:$C$104,Очки!$B$3:$B$104))</f>
        <v>2</v>
      </c>
      <c r="G139" s="39">
        <f aca="true" t="shared" si="19" ref="G139:G202">IF(E139="","",RANK(E139,E$11:E$310,0))</f>
        <v>226</v>
      </c>
      <c r="H139" s="36">
        <v>15</v>
      </c>
      <c r="I139" s="32">
        <f>IF(H139="","",LOOKUP(H139,Очки!$D$3:$D$104,Очки!$B$3:$B$104))</f>
        <v>40</v>
      </c>
      <c r="J139" s="39">
        <f aca="true" t="shared" si="20" ref="J139:J202">IF(H139="","",RANK(H139,H$11:H$310,0))</f>
        <v>118</v>
      </c>
      <c r="K139" s="34">
        <v>34.55</v>
      </c>
      <c r="L139" s="32">
        <f>IF(K139="","",LOOKUP(K139,Очки!$F$3:$F$104,Очки!$G$3:$G$104))</f>
        <v>69</v>
      </c>
      <c r="M139" s="39">
        <f aca="true" t="shared" si="21" ref="M139:M202">IF(K139="","",RANK(K139,K$11:K$310,1))</f>
        <v>118</v>
      </c>
      <c r="N139" s="32">
        <f t="shared" si="18"/>
        <v>111</v>
      </c>
      <c r="O139" s="2">
        <f aca="true" t="shared" si="22" ref="O139:O202">IF(N139="","",RANK(N139,N$11:N$310,0))</f>
        <v>180</v>
      </c>
      <c r="P139" s="104"/>
      <c r="Q139" s="90"/>
      <c r="R139" s="76"/>
      <c r="S139" s="78"/>
      <c r="T139" s="76"/>
      <c r="U139" s="78"/>
      <c r="V139" s="76"/>
      <c r="W139" s="78"/>
      <c r="X139" s="104"/>
      <c r="Y139" s="106"/>
    </row>
    <row r="140" spans="1:25" ht="12.75">
      <c r="A140" s="41">
        <v>4</v>
      </c>
      <c r="B140" s="66" t="s">
        <v>153</v>
      </c>
      <c r="C140" s="38">
        <v>263</v>
      </c>
      <c r="D140" s="108"/>
      <c r="E140" s="30">
        <v>32</v>
      </c>
      <c r="F140" s="32">
        <f>IF(E140="","",LOOKUP(E140,Очки!$C$3:$C$104,Очки!$B$3:$B$104))</f>
        <v>64</v>
      </c>
      <c r="G140" s="39">
        <f t="shared" si="19"/>
        <v>40</v>
      </c>
      <c r="H140" s="36">
        <v>11</v>
      </c>
      <c r="I140" s="32">
        <f>IF(H140="","",LOOKUP(H140,Очки!$D$3:$D$104,Очки!$B$3:$B$104))</f>
        <v>31</v>
      </c>
      <c r="J140" s="39">
        <f t="shared" si="20"/>
        <v>182</v>
      </c>
      <c r="K140" s="34">
        <v>31.05</v>
      </c>
      <c r="L140" s="32">
        <f>IF(K140="","",LOOKUP(K140,Очки!$F$3:$F$104,Очки!$G$3:$G$104))</f>
        <v>76</v>
      </c>
      <c r="M140" s="39">
        <f t="shared" si="21"/>
        <v>97</v>
      </c>
      <c r="N140" s="32">
        <f t="shared" si="18"/>
        <v>171</v>
      </c>
      <c r="O140" s="2">
        <f t="shared" si="22"/>
        <v>65</v>
      </c>
      <c r="P140" s="104"/>
      <c r="Q140" s="90"/>
      <c r="R140" s="76"/>
      <c r="S140" s="78"/>
      <c r="T140" s="76"/>
      <c r="U140" s="78"/>
      <c r="V140" s="76"/>
      <c r="W140" s="78"/>
      <c r="X140" s="104"/>
      <c r="Y140" s="106"/>
    </row>
    <row r="141" spans="1:25" ht="12.75">
      <c r="A141" s="41">
        <v>5</v>
      </c>
      <c r="B141" s="66" t="s">
        <v>154</v>
      </c>
      <c r="C141" s="38">
        <v>414</v>
      </c>
      <c r="D141" s="108"/>
      <c r="E141" s="30">
        <v>34</v>
      </c>
      <c r="F141" s="32">
        <f>IF(E141="","",LOOKUP(E141,Очки!$C$3:$C$104,Очки!$B$3:$B$104))</f>
        <v>68</v>
      </c>
      <c r="G141" s="39">
        <f t="shared" si="19"/>
        <v>23</v>
      </c>
      <c r="H141" s="36">
        <v>15</v>
      </c>
      <c r="I141" s="32">
        <f>IF(H141="","",LOOKUP(H141,Очки!$D$3:$D$104,Очки!$B$3:$B$104))</f>
        <v>40</v>
      </c>
      <c r="J141" s="39">
        <f t="shared" si="20"/>
        <v>118</v>
      </c>
      <c r="K141" s="34">
        <v>61.05</v>
      </c>
      <c r="L141" s="32">
        <f>IF(K141="","",LOOKUP(K141,Очки!$F$3:$F$104,Очки!$G$3:$G$104))</f>
        <v>16</v>
      </c>
      <c r="M141" s="39">
        <f t="shared" si="21"/>
        <v>227</v>
      </c>
      <c r="N141" s="32">
        <f t="shared" si="18"/>
        <v>124</v>
      </c>
      <c r="O141" s="2">
        <f t="shared" si="22"/>
        <v>164</v>
      </c>
      <c r="P141" s="104"/>
      <c r="Q141" s="90"/>
      <c r="R141" s="76"/>
      <c r="S141" s="78"/>
      <c r="T141" s="76"/>
      <c r="U141" s="78"/>
      <c r="V141" s="76"/>
      <c r="W141" s="78"/>
      <c r="X141" s="104"/>
      <c r="Y141" s="106"/>
    </row>
    <row r="142" spans="1:25" ht="12.75">
      <c r="A142" s="41">
        <f>IF(B142="","",MAX($A$11:A141)+1)</f>
      </c>
      <c r="B142" s="66"/>
      <c r="C142" s="38"/>
      <c r="D142" s="108"/>
      <c r="E142" s="30"/>
      <c r="F142" s="32">
        <f>IF(E142="","",LOOKUP(E142,Очки!$C$3:$C$104,Очки!$B$3:$B$104))</f>
      </c>
      <c r="G142" s="39">
        <f t="shared" si="19"/>
      </c>
      <c r="H142" s="36"/>
      <c r="I142" s="32">
        <f>IF(H142="","",LOOKUP(H142,Очки!$D$3:$D$104,Очки!$B$3:$B$104))</f>
      </c>
      <c r="J142" s="39">
        <f t="shared" si="20"/>
      </c>
      <c r="K142" s="34"/>
      <c r="L142" s="32">
        <f>IF(K142="","",LOOKUP(K142,Очки!$F$3:$F$104,Очки!$G$3:$G$104))</f>
      </c>
      <c r="M142" s="39">
        <f t="shared" si="21"/>
      </c>
      <c r="N142" s="32">
        <f t="shared" si="18"/>
      </c>
      <c r="O142" s="2">
        <f t="shared" si="22"/>
      </c>
      <c r="P142" s="104"/>
      <c r="Q142" s="90"/>
      <c r="R142" s="76"/>
      <c r="S142" s="78"/>
      <c r="T142" s="76"/>
      <c r="U142" s="78"/>
      <c r="V142" s="76"/>
      <c r="W142" s="78"/>
      <c r="X142" s="104"/>
      <c r="Y142" s="106"/>
    </row>
    <row r="143" spans="1:26" ht="12.75">
      <c r="A143" s="40">
        <v>1</v>
      </c>
      <c r="B143" s="65" t="s">
        <v>157</v>
      </c>
      <c r="C143" s="37">
        <v>398</v>
      </c>
      <c r="D143" s="87" t="s">
        <v>156</v>
      </c>
      <c r="E143" s="29">
        <v>13</v>
      </c>
      <c r="F143" s="31">
        <f>IF(E143="","",LOOKUP(E143,Очки!$C$3:$C$104,Очки!$B$3:$B$104))</f>
        <v>26</v>
      </c>
      <c r="G143" s="39">
        <f t="shared" si="19"/>
        <v>163</v>
      </c>
      <c r="H143" s="35">
        <v>13</v>
      </c>
      <c r="I143" s="31">
        <f>IF(H143="","",LOOKUP(H143,Очки!$D$3:$D$104,Очки!$B$3:$B$104))</f>
        <v>36</v>
      </c>
      <c r="J143" s="39">
        <f t="shared" si="20"/>
        <v>154</v>
      </c>
      <c r="K143" s="33">
        <v>49.56</v>
      </c>
      <c r="L143" s="31">
        <f>IF(K143="","",LOOKUP(K143,Очки!$F$3:$F$104,Очки!$G$3:$G$104))</f>
        <v>39</v>
      </c>
      <c r="M143" s="39">
        <f t="shared" si="21"/>
        <v>197</v>
      </c>
      <c r="N143" s="31">
        <f>IF(B143="","",SUM(F143,I143,L143))</f>
        <v>101</v>
      </c>
      <c r="O143" s="1">
        <f t="shared" si="22"/>
        <v>199</v>
      </c>
      <c r="P143" s="91">
        <f>IF(N148="",SUM(N143:N147),SUM(N143:N148)-MIN(N143:N148))</f>
        <v>560</v>
      </c>
      <c r="Q143" s="89">
        <f>IF(P143=0,"",RANK(P143,$P$11:$P$310,0))</f>
        <v>36</v>
      </c>
      <c r="R143" s="76">
        <f>IF(S143="",0,(($E$7+1)-S143)*4)</f>
        <v>36</v>
      </c>
      <c r="S143" s="77">
        <v>42</v>
      </c>
      <c r="T143" s="76">
        <f>IF(U143="",0,(($E$7+1)-U143)*4)</f>
        <v>60</v>
      </c>
      <c r="U143" s="77">
        <v>36</v>
      </c>
      <c r="V143" s="76">
        <f>IF(W143="",0,(($E$7+1)-W143)*4)</f>
        <v>4</v>
      </c>
      <c r="W143" s="77">
        <v>50</v>
      </c>
      <c r="X143" s="97">
        <f>IF(D143="","",SUM(P143,R143,T143,V143))</f>
        <v>660</v>
      </c>
      <c r="Y143" s="94">
        <f>IF(X143="","",RANK(X143,$X$11:$X$310,0))</f>
        <v>44</v>
      </c>
      <c r="Z143" s="45"/>
    </row>
    <row r="144" spans="1:25" ht="12.75">
      <c r="A144" s="40">
        <v>2</v>
      </c>
      <c r="B144" s="65" t="s">
        <v>158</v>
      </c>
      <c r="C144" s="37">
        <v>215</v>
      </c>
      <c r="D144" s="88"/>
      <c r="E144" s="29">
        <v>32</v>
      </c>
      <c r="F144" s="31">
        <f>IF(E144="","",LOOKUP(E144,Очки!$C$3:$C$104,Очки!$B$3:$B$104))</f>
        <v>64</v>
      </c>
      <c r="G144" s="39">
        <f t="shared" si="19"/>
        <v>40</v>
      </c>
      <c r="H144" s="35">
        <v>16</v>
      </c>
      <c r="I144" s="31">
        <f>IF(H144="","",LOOKUP(H144,Очки!$D$3:$D$104,Очки!$B$3:$B$104))</f>
        <v>42</v>
      </c>
      <c r="J144" s="39">
        <f t="shared" si="20"/>
        <v>98</v>
      </c>
      <c r="K144" s="33">
        <v>39.33</v>
      </c>
      <c r="L144" s="31">
        <f>IF(K144="","",LOOKUP(K144,Очки!$F$3:$F$104,Очки!$G$3:$G$104))</f>
        <v>59</v>
      </c>
      <c r="M144" s="39">
        <f t="shared" si="21"/>
        <v>149</v>
      </c>
      <c r="N144" s="31">
        <f>IF(B144="","",SUM(F144,I144,L144))</f>
        <v>165</v>
      </c>
      <c r="O144" s="1">
        <f t="shared" si="22"/>
        <v>74</v>
      </c>
      <c r="P144" s="92"/>
      <c r="Q144" s="90"/>
      <c r="R144" s="76"/>
      <c r="S144" s="78"/>
      <c r="T144" s="76"/>
      <c r="U144" s="78"/>
      <c r="V144" s="76"/>
      <c r="W144" s="78"/>
      <c r="X144" s="98"/>
      <c r="Y144" s="95"/>
    </row>
    <row r="145" spans="1:25" ht="12.75">
      <c r="A145" s="40">
        <v>3</v>
      </c>
      <c r="B145" s="65" t="s">
        <v>159</v>
      </c>
      <c r="C145" s="37">
        <v>265</v>
      </c>
      <c r="D145" s="88"/>
      <c r="E145" s="29">
        <v>19</v>
      </c>
      <c r="F145" s="31">
        <f>IF(E145="","",LOOKUP(E145,Очки!$C$3:$C$104,Очки!$B$3:$B$104))</f>
        <v>38</v>
      </c>
      <c r="G145" s="39">
        <f t="shared" si="19"/>
        <v>124</v>
      </c>
      <c r="H145" s="35">
        <v>10</v>
      </c>
      <c r="I145" s="31">
        <f>IF(H145="","",LOOKUP(H145,Очки!$D$3:$D$104,Очки!$B$3:$B$104))</f>
        <v>28</v>
      </c>
      <c r="J145" s="39">
        <f t="shared" si="20"/>
        <v>200</v>
      </c>
      <c r="K145" s="33">
        <v>53.02</v>
      </c>
      <c r="L145" s="31">
        <f>IF(K145="","",LOOKUP(K145,Очки!$F$3:$F$104,Очки!$G$3:$G$104))</f>
        <v>32</v>
      </c>
      <c r="M145" s="39">
        <f t="shared" si="21"/>
        <v>208</v>
      </c>
      <c r="N145" s="31">
        <f aca="true" t="shared" si="23" ref="N145:N154">IF(B145="","",SUM(F145,I145,L145))</f>
        <v>98</v>
      </c>
      <c r="O145" s="1">
        <f t="shared" si="22"/>
        <v>205</v>
      </c>
      <c r="P145" s="92"/>
      <c r="Q145" s="90"/>
      <c r="R145" s="76"/>
      <c r="S145" s="78"/>
      <c r="T145" s="76"/>
      <c r="U145" s="78"/>
      <c r="V145" s="76"/>
      <c r="W145" s="78"/>
      <c r="X145" s="98"/>
      <c r="Y145" s="95"/>
    </row>
    <row r="146" spans="1:25" ht="12.75">
      <c r="A146" s="40">
        <v>4</v>
      </c>
      <c r="B146" s="65" t="s">
        <v>160</v>
      </c>
      <c r="C146" s="37">
        <v>256</v>
      </c>
      <c r="D146" s="88"/>
      <c r="E146" s="29">
        <v>28</v>
      </c>
      <c r="F146" s="31">
        <f>IF(E146="","",LOOKUP(E146,Очки!$C$3:$C$104,Очки!$B$3:$B$104))</f>
        <v>56</v>
      </c>
      <c r="G146" s="39">
        <f t="shared" si="19"/>
        <v>61</v>
      </c>
      <c r="H146" s="35">
        <v>5</v>
      </c>
      <c r="I146" s="31">
        <f>IF(H146="","",LOOKUP(H146,Очки!$D$3:$D$104,Очки!$B$3:$B$104))</f>
        <v>13</v>
      </c>
      <c r="J146" s="39">
        <f t="shared" si="20"/>
        <v>236</v>
      </c>
      <c r="K146" s="33">
        <v>49.35</v>
      </c>
      <c r="L146" s="31">
        <f>IF(K146="","",LOOKUP(K146,Очки!$F$3:$F$104,Очки!$G$3:$G$104))</f>
        <v>39</v>
      </c>
      <c r="M146" s="39">
        <f t="shared" si="21"/>
        <v>195</v>
      </c>
      <c r="N146" s="31">
        <f t="shared" si="23"/>
        <v>108</v>
      </c>
      <c r="O146" s="1">
        <f t="shared" si="22"/>
        <v>183</v>
      </c>
      <c r="P146" s="92"/>
      <c r="Q146" s="90"/>
      <c r="R146" s="76"/>
      <c r="S146" s="78"/>
      <c r="T146" s="76"/>
      <c r="U146" s="78"/>
      <c r="V146" s="76"/>
      <c r="W146" s="78"/>
      <c r="X146" s="98"/>
      <c r="Y146" s="95"/>
    </row>
    <row r="147" spans="1:25" ht="12.75">
      <c r="A147" s="40">
        <v>5</v>
      </c>
      <c r="B147" s="65" t="s">
        <v>161</v>
      </c>
      <c r="C147" s="37">
        <v>269</v>
      </c>
      <c r="D147" s="88"/>
      <c r="E147" s="29">
        <v>13</v>
      </c>
      <c r="F147" s="31">
        <f>IF(E147="","",LOOKUP(E147,Очки!$C$3:$C$104,Очки!$B$3:$B$104))</f>
        <v>26</v>
      </c>
      <c r="G147" s="39">
        <f t="shared" si="19"/>
        <v>163</v>
      </c>
      <c r="H147" s="35">
        <v>10</v>
      </c>
      <c r="I147" s="31">
        <f>IF(H147="","",LOOKUP(H147,Очки!$D$3:$D$104,Очки!$B$3:$B$104))</f>
        <v>28</v>
      </c>
      <c r="J147" s="39">
        <f t="shared" si="20"/>
        <v>200</v>
      </c>
      <c r="K147" s="33">
        <v>52.11</v>
      </c>
      <c r="L147" s="31">
        <f>IF(K147="","",LOOKUP(K147,Очки!$F$3:$F$104,Очки!$G$3:$G$104))</f>
        <v>34</v>
      </c>
      <c r="M147" s="39">
        <f t="shared" si="21"/>
        <v>207</v>
      </c>
      <c r="N147" s="31">
        <f t="shared" si="23"/>
        <v>88</v>
      </c>
      <c r="O147" s="1">
        <f t="shared" si="22"/>
        <v>216</v>
      </c>
      <c r="P147" s="92"/>
      <c r="Q147" s="90"/>
      <c r="R147" s="76"/>
      <c r="S147" s="78"/>
      <c r="T147" s="76"/>
      <c r="U147" s="78"/>
      <c r="V147" s="76"/>
      <c r="W147" s="78"/>
      <c r="X147" s="98"/>
      <c r="Y147" s="95"/>
    </row>
    <row r="148" spans="1:25" ht="12.75">
      <c r="A148" s="40">
        <f>IF(B148="","",MAX($A$11:A147)+1)</f>
      </c>
      <c r="B148" s="65"/>
      <c r="C148" s="37"/>
      <c r="D148" s="88"/>
      <c r="E148" s="29"/>
      <c r="F148" s="31">
        <f>IF(E148="","",LOOKUP(E148,Очки!$C$3:$C$104,Очки!$B$3:$B$104))</f>
      </c>
      <c r="G148" s="39">
        <f t="shared" si="19"/>
      </c>
      <c r="H148" s="35"/>
      <c r="I148" s="31">
        <f>IF(H148="","",LOOKUP(H148,Очки!$D$3:$D$104,Очки!$B$3:$B$104))</f>
      </c>
      <c r="J148" s="39">
        <f t="shared" si="20"/>
      </c>
      <c r="K148" s="33"/>
      <c r="L148" s="31">
        <f>IF(K148="","",LOOKUP(K148,Очки!$F$3:$F$104,Очки!$G$3:$G$104))</f>
      </c>
      <c r="M148" s="39">
        <f t="shared" si="21"/>
      </c>
      <c r="N148" s="31">
        <f t="shared" si="23"/>
      </c>
      <c r="O148" s="1">
        <f t="shared" si="22"/>
      </c>
      <c r="P148" s="92"/>
      <c r="Q148" s="90"/>
      <c r="R148" s="76"/>
      <c r="S148" s="78"/>
      <c r="T148" s="76"/>
      <c r="U148" s="78"/>
      <c r="V148" s="76"/>
      <c r="W148" s="78"/>
      <c r="X148" s="98"/>
      <c r="Y148" s="95"/>
    </row>
    <row r="149" spans="1:26" ht="12.75">
      <c r="A149" s="41">
        <v>1</v>
      </c>
      <c r="B149" s="66" t="s">
        <v>163</v>
      </c>
      <c r="C149" s="38">
        <v>1121</v>
      </c>
      <c r="D149" s="107" t="s">
        <v>162</v>
      </c>
      <c r="E149" s="30">
        <v>24</v>
      </c>
      <c r="F149" s="32">
        <f>IF(E149="","",LOOKUP(E149,Очки!$C$3:$C$104,Очки!$B$3:$B$104))</f>
        <v>48</v>
      </c>
      <c r="G149" s="39">
        <f t="shared" si="19"/>
        <v>89</v>
      </c>
      <c r="H149" s="36">
        <v>24</v>
      </c>
      <c r="I149" s="32">
        <f>IF(H149="","",LOOKUP(H149,Очки!$D$3:$D$104,Очки!$B$3:$B$104))</f>
        <v>58</v>
      </c>
      <c r="J149" s="39">
        <f t="shared" si="20"/>
        <v>17</v>
      </c>
      <c r="K149" s="34">
        <v>34.4</v>
      </c>
      <c r="L149" s="32">
        <f>IF(K149="","",LOOKUP(K149,Очки!$F$3:$F$104,Очки!$G$3:$G$104))</f>
        <v>69</v>
      </c>
      <c r="M149" s="39">
        <f t="shared" si="21"/>
        <v>117</v>
      </c>
      <c r="N149" s="32">
        <f t="shared" si="23"/>
        <v>175</v>
      </c>
      <c r="O149" s="2">
        <f t="shared" si="22"/>
        <v>55</v>
      </c>
      <c r="P149" s="109">
        <f>IF(N154="",SUM(N149:N153),SUM(N149:N154)-MIN(N149:N154))</f>
        <v>852</v>
      </c>
      <c r="Q149" s="89">
        <f>IF(P149=0,"",RANK(P149,$P$11:$P$310,0))</f>
        <v>10</v>
      </c>
      <c r="R149" s="76">
        <f>IF(S149="",0,(($E$7+1)-S149)*4)</f>
        <v>192</v>
      </c>
      <c r="S149" s="77">
        <v>3</v>
      </c>
      <c r="T149" s="76">
        <f>IF(U149="",0,(($E$7+1)-U149)*4)</f>
        <v>164</v>
      </c>
      <c r="U149" s="77">
        <v>10</v>
      </c>
      <c r="V149" s="76">
        <f>IF(W149="",0,(($E$7+1)-W149)*4)</f>
        <v>192</v>
      </c>
      <c r="W149" s="77">
        <v>3</v>
      </c>
      <c r="X149" s="103">
        <f>IF(D149="","",SUM(P149,R149,T149,V149))</f>
        <v>1400</v>
      </c>
      <c r="Y149" s="105">
        <f>IF(X149="","",RANK(X149,$X$11:$X$310,0))</f>
        <v>6</v>
      </c>
      <c r="Z149" s="45"/>
    </row>
    <row r="150" spans="1:25" ht="12.75">
      <c r="A150" s="41">
        <v>2</v>
      </c>
      <c r="B150" s="66" t="s">
        <v>164</v>
      </c>
      <c r="C150" s="38">
        <v>1100</v>
      </c>
      <c r="D150" s="108"/>
      <c r="E150" s="30">
        <v>19</v>
      </c>
      <c r="F150" s="32">
        <f>IF(E150="","",LOOKUP(E150,Очки!$C$3:$C$104,Очки!$B$3:$B$104))</f>
        <v>38</v>
      </c>
      <c r="G150" s="39">
        <f t="shared" si="19"/>
        <v>124</v>
      </c>
      <c r="H150" s="36">
        <v>20</v>
      </c>
      <c r="I150" s="32">
        <f>IF(H150="","",LOOKUP(H150,Очки!$D$3:$D$104,Очки!$B$3:$B$104))</f>
        <v>50</v>
      </c>
      <c r="J150" s="39">
        <f t="shared" si="20"/>
        <v>46</v>
      </c>
      <c r="K150" s="34">
        <v>26.13</v>
      </c>
      <c r="L150" s="32">
        <f>IF(K150="","",LOOKUP(K150,Очки!$F$3:$F$104,Очки!$G$3:$G$104))</f>
        <v>86</v>
      </c>
      <c r="M150" s="39">
        <f t="shared" si="21"/>
        <v>54</v>
      </c>
      <c r="N150" s="32">
        <f t="shared" si="23"/>
        <v>174</v>
      </c>
      <c r="O150" s="2">
        <f t="shared" si="22"/>
        <v>56</v>
      </c>
      <c r="P150" s="104"/>
      <c r="Q150" s="90"/>
      <c r="R150" s="76"/>
      <c r="S150" s="78"/>
      <c r="T150" s="76"/>
      <c r="U150" s="78"/>
      <c r="V150" s="76"/>
      <c r="W150" s="78"/>
      <c r="X150" s="104"/>
      <c r="Y150" s="106"/>
    </row>
    <row r="151" spans="1:25" ht="12.75">
      <c r="A151" s="41">
        <v>3</v>
      </c>
      <c r="B151" s="66" t="s">
        <v>165</v>
      </c>
      <c r="C151" s="38">
        <v>1179</v>
      </c>
      <c r="D151" s="108"/>
      <c r="E151" s="30">
        <v>25</v>
      </c>
      <c r="F151" s="32">
        <f>IF(E151="","",LOOKUP(E151,Очки!$C$3:$C$104,Очки!$B$3:$B$104))</f>
        <v>50</v>
      </c>
      <c r="G151" s="39">
        <f t="shared" si="19"/>
        <v>81</v>
      </c>
      <c r="H151" s="36">
        <v>18</v>
      </c>
      <c r="I151" s="32">
        <f>IF(H151="","",LOOKUP(H151,Очки!$D$3:$D$104,Очки!$B$3:$B$104))</f>
        <v>46</v>
      </c>
      <c r="J151" s="39">
        <f t="shared" si="20"/>
        <v>67</v>
      </c>
      <c r="K151" s="34">
        <v>35.56</v>
      </c>
      <c r="L151" s="32">
        <f>IF(K151="","",LOOKUP(K151,Очки!$F$3:$F$104,Очки!$G$3:$G$104))</f>
        <v>67</v>
      </c>
      <c r="M151" s="39">
        <f t="shared" si="21"/>
        <v>125</v>
      </c>
      <c r="N151" s="32">
        <f t="shared" si="23"/>
        <v>163</v>
      </c>
      <c r="O151" s="2">
        <f t="shared" si="22"/>
        <v>79</v>
      </c>
      <c r="P151" s="104"/>
      <c r="Q151" s="90"/>
      <c r="R151" s="76"/>
      <c r="S151" s="78"/>
      <c r="T151" s="76"/>
      <c r="U151" s="78"/>
      <c r="V151" s="76"/>
      <c r="W151" s="78"/>
      <c r="X151" s="104"/>
      <c r="Y151" s="106"/>
    </row>
    <row r="152" spans="1:25" ht="12.75">
      <c r="A152" s="41">
        <v>4</v>
      </c>
      <c r="B152" s="66" t="s">
        <v>166</v>
      </c>
      <c r="C152" s="38">
        <v>1115</v>
      </c>
      <c r="D152" s="108"/>
      <c r="E152" s="30">
        <v>31</v>
      </c>
      <c r="F152" s="32">
        <f>IF(E152="","",LOOKUP(E152,Очки!$C$3:$C$104,Очки!$B$3:$B$104))</f>
        <v>62</v>
      </c>
      <c r="G152" s="39">
        <f t="shared" si="19"/>
        <v>47</v>
      </c>
      <c r="H152" s="36">
        <v>21</v>
      </c>
      <c r="I152" s="32">
        <f>IF(H152="","",LOOKUP(H152,Очки!$D$3:$D$104,Очки!$B$3:$B$104))</f>
        <v>52</v>
      </c>
      <c r="J152" s="39">
        <f t="shared" si="20"/>
        <v>35</v>
      </c>
      <c r="K152" s="34">
        <v>33.4</v>
      </c>
      <c r="L152" s="32">
        <f>IF(K152="","",LOOKUP(K152,Очки!$F$3:$F$104,Очки!$G$3:$G$104))</f>
        <v>71</v>
      </c>
      <c r="M152" s="39">
        <f t="shared" si="21"/>
        <v>109</v>
      </c>
      <c r="N152" s="32">
        <f t="shared" si="23"/>
        <v>185</v>
      </c>
      <c r="O152" s="2">
        <f t="shared" si="22"/>
        <v>38</v>
      </c>
      <c r="P152" s="104"/>
      <c r="Q152" s="90"/>
      <c r="R152" s="76"/>
      <c r="S152" s="78"/>
      <c r="T152" s="76"/>
      <c r="U152" s="78"/>
      <c r="V152" s="76"/>
      <c r="W152" s="78"/>
      <c r="X152" s="104"/>
      <c r="Y152" s="106"/>
    </row>
    <row r="153" spans="1:25" ht="12.75">
      <c r="A153" s="41">
        <v>5</v>
      </c>
      <c r="B153" s="66" t="s">
        <v>167</v>
      </c>
      <c r="C153" s="38">
        <v>1348</v>
      </c>
      <c r="D153" s="108"/>
      <c r="E153" s="30">
        <v>23</v>
      </c>
      <c r="F153" s="32">
        <f>IF(E153="","",LOOKUP(E153,Очки!$C$3:$C$104,Очки!$B$3:$B$104))</f>
        <v>46</v>
      </c>
      <c r="G153" s="39">
        <f t="shared" si="19"/>
        <v>93</v>
      </c>
      <c r="H153" s="36">
        <v>16</v>
      </c>
      <c r="I153" s="32">
        <f>IF(H153="","",LOOKUP(H153,Очки!$D$3:$D$104,Очки!$B$3:$B$104))</f>
        <v>42</v>
      </c>
      <c r="J153" s="39">
        <f t="shared" si="20"/>
        <v>98</v>
      </c>
      <c r="K153" s="34">
        <v>35.44</v>
      </c>
      <c r="L153" s="32">
        <f>IF(K153="","",LOOKUP(K153,Очки!$F$3:$F$104,Очки!$G$3:$G$104))</f>
        <v>67</v>
      </c>
      <c r="M153" s="39">
        <f t="shared" si="21"/>
        <v>123</v>
      </c>
      <c r="N153" s="32">
        <f t="shared" si="23"/>
        <v>155</v>
      </c>
      <c r="O153" s="2">
        <f t="shared" si="22"/>
        <v>98</v>
      </c>
      <c r="P153" s="104"/>
      <c r="Q153" s="90"/>
      <c r="R153" s="76"/>
      <c r="S153" s="78"/>
      <c r="T153" s="76"/>
      <c r="U153" s="78"/>
      <c r="V153" s="76"/>
      <c r="W153" s="78"/>
      <c r="X153" s="104"/>
      <c r="Y153" s="106"/>
    </row>
    <row r="154" spans="1:25" ht="12.75">
      <c r="A154" s="41">
        <f>IF(B154="","",MAX($A$11:A153)+1)</f>
      </c>
      <c r="B154" s="66"/>
      <c r="C154" s="38"/>
      <c r="D154" s="108"/>
      <c r="E154" s="30"/>
      <c r="F154" s="32">
        <f>IF(E154="","",LOOKUP(E154,Очки!$C$3:$C$104,Очки!$B$3:$B$104))</f>
      </c>
      <c r="G154" s="39">
        <f t="shared" si="19"/>
      </c>
      <c r="H154" s="36"/>
      <c r="I154" s="32">
        <f>IF(H154="","",LOOKUP(H154,Очки!$D$3:$D$104,Очки!$B$3:$B$104))</f>
      </c>
      <c r="J154" s="39">
        <f t="shared" si="20"/>
      </c>
      <c r="K154" s="34"/>
      <c r="L154" s="32">
        <f>IF(K154="","",LOOKUP(K154,Очки!$F$3:$F$104,Очки!$G$3:$G$104))</f>
      </c>
      <c r="M154" s="39">
        <f t="shared" si="21"/>
      </c>
      <c r="N154" s="32">
        <f t="shared" si="23"/>
      </c>
      <c r="O154" s="2">
        <f t="shared" si="22"/>
      </c>
      <c r="P154" s="104"/>
      <c r="Q154" s="90"/>
      <c r="R154" s="76"/>
      <c r="S154" s="78"/>
      <c r="T154" s="76"/>
      <c r="U154" s="78"/>
      <c r="V154" s="76"/>
      <c r="W154" s="78"/>
      <c r="X154" s="104"/>
      <c r="Y154" s="106"/>
    </row>
    <row r="155" spans="1:26" ht="12.75">
      <c r="A155" s="40">
        <v>1</v>
      </c>
      <c r="B155" s="65" t="s">
        <v>169</v>
      </c>
      <c r="C155" s="37">
        <v>1397</v>
      </c>
      <c r="D155" s="110" t="s">
        <v>168</v>
      </c>
      <c r="E155" s="29">
        <v>16</v>
      </c>
      <c r="F155" s="31">
        <f>IF(E155="","",LOOKUP(E155,Очки!$C$3:$C$104,Очки!$B$3:$B$104))</f>
        <v>32</v>
      </c>
      <c r="G155" s="39">
        <f t="shared" si="19"/>
        <v>144</v>
      </c>
      <c r="H155" s="35">
        <v>30</v>
      </c>
      <c r="I155" s="31">
        <f>IF(H155="","",LOOKUP(H155,Очки!$D$3:$D$104,Очки!$B$3:$B$104))</f>
        <v>70</v>
      </c>
      <c r="J155" s="39">
        <f t="shared" si="20"/>
        <v>3</v>
      </c>
      <c r="K155" s="33">
        <v>43.57</v>
      </c>
      <c r="L155" s="31">
        <f>IF(K155="","",LOOKUP(K155,Очки!$F$3:$F$104,Очки!$G$3:$G$104))</f>
        <v>51</v>
      </c>
      <c r="M155" s="39">
        <f t="shared" si="21"/>
        <v>171</v>
      </c>
      <c r="N155" s="31">
        <f>IF(B155="","",SUM(F155,I155,L155))</f>
        <v>153</v>
      </c>
      <c r="O155" s="1">
        <f t="shared" si="22"/>
        <v>101</v>
      </c>
      <c r="P155" s="91">
        <f>IF(N160="",SUM(N155:N159),SUM(N155:N160)-MIN(N155:N160))</f>
        <v>642</v>
      </c>
      <c r="Q155" s="89">
        <f>IF(P155=0,"",RANK(P155,$P$11:$P$310,0))</f>
        <v>32</v>
      </c>
      <c r="R155" s="76">
        <f>IF(S155="",0,(($E$7+1)-S155)*4)</f>
        <v>112</v>
      </c>
      <c r="S155" s="77">
        <v>23</v>
      </c>
      <c r="T155" s="76">
        <f>IF(U155="",0,(($E$7+1)-U155)*4)</f>
        <v>200</v>
      </c>
      <c r="U155" s="77">
        <v>1</v>
      </c>
      <c r="V155" s="76">
        <f>IF(W155="",0,(($E$7+1)-W155)*4)</f>
        <v>96</v>
      </c>
      <c r="W155" s="77">
        <v>27</v>
      </c>
      <c r="X155" s="97">
        <f>IF(D155="","",SUM(P155,R155,T155,V155))</f>
        <v>1050</v>
      </c>
      <c r="Y155" s="94">
        <f>IF(X155="","",RANK(X155,$X$11:$X$310,0))</f>
        <v>18</v>
      </c>
      <c r="Z155" s="45"/>
    </row>
    <row r="156" spans="1:25" ht="12.75">
      <c r="A156" s="40">
        <v>2</v>
      </c>
      <c r="B156" s="65" t="s">
        <v>170</v>
      </c>
      <c r="C156" s="37">
        <v>1075</v>
      </c>
      <c r="D156" s="111"/>
      <c r="E156" s="29">
        <v>21</v>
      </c>
      <c r="F156" s="31">
        <f>IF(E156="","",LOOKUP(E156,Очки!$C$3:$C$104,Очки!$B$3:$B$104))</f>
        <v>42</v>
      </c>
      <c r="G156" s="39">
        <f t="shared" si="19"/>
        <v>112</v>
      </c>
      <c r="H156" s="35">
        <v>16</v>
      </c>
      <c r="I156" s="31">
        <f>IF(H156="","",LOOKUP(H156,Очки!$D$3:$D$104,Очки!$B$3:$B$104))</f>
        <v>42</v>
      </c>
      <c r="J156" s="39">
        <f t="shared" si="20"/>
        <v>98</v>
      </c>
      <c r="K156" s="33">
        <v>43.59</v>
      </c>
      <c r="L156" s="31">
        <f>IF(K156="","",LOOKUP(K156,Очки!$F$3:$F$104,Очки!$G$3:$G$104))</f>
        <v>51</v>
      </c>
      <c r="M156" s="39">
        <f t="shared" si="21"/>
        <v>172</v>
      </c>
      <c r="N156" s="31">
        <f>IF(B156="","",SUM(F156,I156,L156))</f>
        <v>135</v>
      </c>
      <c r="O156" s="1">
        <f t="shared" si="22"/>
        <v>144</v>
      </c>
      <c r="P156" s="92"/>
      <c r="Q156" s="90"/>
      <c r="R156" s="76"/>
      <c r="S156" s="78"/>
      <c r="T156" s="76"/>
      <c r="U156" s="78"/>
      <c r="V156" s="76"/>
      <c r="W156" s="78"/>
      <c r="X156" s="98"/>
      <c r="Y156" s="95"/>
    </row>
    <row r="157" spans="1:25" ht="12.75">
      <c r="A157" s="40">
        <v>3</v>
      </c>
      <c r="B157" s="65" t="s">
        <v>171</v>
      </c>
      <c r="C157" s="37">
        <v>1451</v>
      </c>
      <c r="D157" s="111"/>
      <c r="E157" s="29">
        <v>33</v>
      </c>
      <c r="F157" s="31">
        <f>IF(E157="","",LOOKUP(E157,Очки!$C$3:$C$104,Очки!$B$3:$B$104))</f>
        <v>66</v>
      </c>
      <c r="G157" s="39">
        <f t="shared" si="19"/>
        <v>34</v>
      </c>
      <c r="H157" s="35">
        <v>11</v>
      </c>
      <c r="I157" s="31">
        <f>IF(H157="","",LOOKUP(H157,Очки!$D$3:$D$104,Очки!$B$3:$B$104))</f>
        <v>31</v>
      </c>
      <c r="J157" s="39">
        <f t="shared" si="20"/>
        <v>182</v>
      </c>
      <c r="K157" s="33">
        <v>41.1</v>
      </c>
      <c r="L157" s="31">
        <f>IF(K157="","",LOOKUP(K157,Очки!$F$3:$F$104,Очки!$G$3:$G$104))</f>
        <v>56</v>
      </c>
      <c r="M157" s="39">
        <f t="shared" si="21"/>
        <v>155</v>
      </c>
      <c r="N157" s="31">
        <f aca="true" t="shared" si="24" ref="N157:N166">IF(B157="","",SUM(F157,I157,L157))</f>
        <v>153</v>
      </c>
      <c r="O157" s="1">
        <f t="shared" si="22"/>
        <v>101</v>
      </c>
      <c r="P157" s="92"/>
      <c r="Q157" s="90"/>
      <c r="R157" s="76"/>
      <c r="S157" s="78"/>
      <c r="T157" s="76"/>
      <c r="U157" s="78"/>
      <c r="V157" s="76"/>
      <c r="W157" s="78"/>
      <c r="X157" s="98"/>
      <c r="Y157" s="95"/>
    </row>
    <row r="158" spans="1:25" ht="12.75">
      <c r="A158" s="40">
        <v>4</v>
      </c>
      <c r="B158" s="65" t="s">
        <v>172</v>
      </c>
      <c r="C158" s="37">
        <v>1416</v>
      </c>
      <c r="D158" s="111"/>
      <c r="E158" s="29">
        <v>7</v>
      </c>
      <c r="F158" s="31">
        <f>IF(E158="","",LOOKUP(E158,Очки!$C$3:$C$104,Очки!$B$3:$B$104))</f>
        <v>14</v>
      </c>
      <c r="G158" s="39">
        <f t="shared" si="19"/>
        <v>197</v>
      </c>
      <c r="H158" s="35">
        <v>13</v>
      </c>
      <c r="I158" s="31">
        <f>IF(H158="","",LOOKUP(H158,Очки!$D$3:$D$104,Очки!$B$3:$B$104))</f>
        <v>36</v>
      </c>
      <c r="J158" s="39">
        <f t="shared" si="20"/>
        <v>154</v>
      </c>
      <c r="K158" s="33">
        <v>41.28</v>
      </c>
      <c r="L158" s="31">
        <f>IF(K158="","",LOOKUP(K158,Очки!$F$3:$F$104,Очки!$G$3:$G$104))</f>
        <v>56</v>
      </c>
      <c r="M158" s="39">
        <f t="shared" si="21"/>
        <v>157</v>
      </c>
      <c r="N158" s="31">
        <f t="shared" si="24"/>
        <v>106</v>
      </c>
      <c r="O158" s="1">
        <f t="shared" si="22"/>
        <v>186</v>
      </c>
      <c r="P158" s="92"/>
      <c r="Q158" s="90"/>
      <c r="R158" s="76"/>
      <c r="S158" s="78"/>
      <c r="T158" s="76"/>
      <c r="U158" s="78"/>
      <c r="V158" s="76"/>
      <c r="W158" s="78"/>
      <c r="X158" s="98"/>
      <c r="Y158" s="95"/>
    </row>
    <row r="159" spans="1:25" ht="12.75">
      <c r="A159" s="40">
        <v>5</v>
      </c>
      <c r="B159" s="65" t="s">
        <v>208</v>
      </c>
      <c r="C159" s="37">
        <v>1385</v>
      </c>
      <c r="D159" s="111"/>
      <c r="E159" s="29">
        <v>0</v>
      </c>
      <c r="F159" s="31">
        <f>IF(E159="","",LOOKUP(E159,Очки!$C$3:$C$104,Очки!$B$3:$B$104))</f>
        <v>0</v>
      </c>
      <c r="G159" s="39">
        <f t="shared" si="19"/>
        <v>228</v>
      </c>
      <c r="H159" s="35">
        <v>22</v>
      </c>
      <c r="I159" s="31">
        <f>IF(H159="","",LOOKUP(H159,Очки!$D$3:$D$104,Очки!$B$3:$B$104))</f>
        <v>54</v>
      </c>
      <c r="J159" s="39">
        <f t="shared" si="20"/>
        <v>27</v>
      </c>
      <c r="K159" s="33">
        <v>48.38</v>
      </c>
      <c r="L159" s="31">
        <f>IF(K159="","",LOOKUP(K159,Очки!$F$3:$F$104,Очки!$G$3:$G$104))</f>
        <v>41</v>
      </c>
      <c r="M159" s="39">
        <f t="shared" si="21"/>
        <v>190</v>
      </c>
      <c r="N159" s="31">
        <f t="shared" si="24"/>
        <v>95</v>
      </c>
      <c r="O159" s="1">
        <f t="shared" si="22"/>
        <v>210</v>
      </c>
      <c r="P159" s="92"/>
      <c r="Q159" s="90"/>
      <c r="R159" s="76"/>
      <c r="S159" s="78"/>
      <c r="T159" s="76"/>
      <c r="U159" s="78"/>
      <c r="V159" s="76"/>
      <c r="W159" s="78"/>
      <c r="X159" s="98"/>
      <c r="Y159" s="95"/>
    </row>
    <row r="160" spans="1:25" ht="12.75">
      <c r="A160" s="40">
        <f>IF(B160="","",MAX($A$11:A159)+1)</f>
      </c>
      <c r="B160" s="65"/>
      <c r="C160" s="37"/>
      <c r="D160" s="111"/>
      <c r="E160" s="29"/>
      <c r="F160" s="31">
        <f>IF(E160="","",LOOKUP(E160,Очки!$C$3:$C$104,Очки!$B$3:$B$104))</f>
      </c>
      <c r="G160" s="39">
        <f t="shared" si="19"/>
      </c>
      <c r="H160" s="35"/>
      <c r="I160" s="31">
        <f>IF(H160="","",LOOKUP(H160,Очки!$D$3:$D$104,Очки!$B$3:$B$104))</f>
      </c>
      <c r="J160" s="39">
        <f t="shared" si="20"/>
      </c>
      <c r="K160" s="33"/>
      <c r="L160" s="31">
        <f>IF(K160="","",LOOKUP(K160,Очки!$F$3:$F$104,Очки!$G$3:$G$104))</f>
      </c>
      <c r="M160" s="39">
        <f t="shared" si="21"/>
      </c>
      <c r="N160" s="31">
        <f t="shared" si="24"/>
      </c>
      <c r="O160" s="1">
        <f t="shared" si="22"/>
      </c>
      <c r="P160" s="92"/>
      <c r="Q160" s="90"/>
      <c r="R160" s="76"/>
      <c r="S160" s="78"/>
      <c r="T160" s="76"/>
      <c r="U160" s="78"/>
      <c r="V160" s="76"/>
      <c r="W160" s="78"/>
      <c r="X160" s="98"/>
      <c r="Y160" s="95"/>
    </row>
    <row r="161" spans="1:26" ht="12.75">
      <c r="A161" s="41">
        <v>1</v>
      </c>
      <c r="B161" s="66" t="s">
        <v>174</v>
      </c>
      <c r="C161" s="38">
        <v>1091</v>
      </c>
      <c r="D161" s="107" t="s">
        <v>173</v>
      </c>
      <c r="E161" s="30">
        <v>14</v>
      </c>
      <c r="F161" s="32">
        <f>IF(E161="","",LOOKUP(E161,Очки!$C$3:$C$104,Очки!$B$3:$B$104))</f>
        <v>28</v>
      </c>
      <c r="G161" s="39">
        <f t="shared" si="19"/>
        <v>156</v>
      </c>
      <c r="H161" s="36">
        <v>21</v>
      </c>
      <c r="I161" s="32">
        <f>IF(H161="","",LOOKUP(H161,Очки!$D$3:$D$104,Очки!$B$3:$B$104))</f>
        <v>52</v>
      </c>
      <c r="J161" s="39">
        <f t="shared" si="20"/>
        <v>35</v>
      </c>
      <c r="K161" s="34">
        <v>28.09</v>
      </c>
      <c r="L161" s="32">
        <f>IF(K161="","",LOOKUP(K161,Очки!$F$3:$F$104,Очки!$G$3:$G$104))</f>
        <v>82</v>
      </c>
      <c r="M161" s="39">
        <f t="shared" si="21"/>
        <v>77</v>
      </c>
      <c r="N161" s="32">
        <f t="shared" si="24"/>
        <v>162</v>
      </c>
      <c r="O161" s="2">
        <f t="shared" si="22"/>
        <v>83</v>
      </c>
      <c r="P161" s="109">
        <f>IF(N166="",SUM(N161:N165),SUM(N161:N166)-MIN(N161:N166))</f>
        <v>848</v>
      </c>
      <c r="Q161" s="89">
        <f>IF(P161=0,"",RANK(P161,$P$11:$P$310,0))</f>
        <v>11</v>
      </c>
      <c r="R161" s="76">
        <f>IF(S161="",0,(($E$7+1)-S161)*4)</f>
        <v>124</v>
      </c>
      <c r="S161" s="77">
        <v>20</v>
      </c>
      <c r="T161" s="76">
        <f>IF(U161="",0,(($E$7+1)-U161)*4)</f>
        <v>4</v>
      </c>
      <c r="U161" s="77">
        <v>50</v>
      </c>
      <c r="V161" s="76">
        <f>IF(W161="",0,(($E$7+1)-W161)*4)</f>
        <v>108</v>
      </c>
      <c r="W161" s="77">
        <v>24</v>
      </c>
      <c r="X161" s="103">
        <f>IF(D161="","",SUM(P161,R161,T161,V161))</f>
        <v>1084</v>
      </c>
      <c r="Y161" s="105">
        <f>IF(X161="","",RANK(X161,$X$11:$X$310,0))</f>
        <v>16</v>
      </c>
      <c r="Z161" s="45"/>
    </row>
    <row r="162" spans="1:25" ht="12.75">
      <c r="A162" s="41">
        <v>2</v>
      </c>
      <c r="B162" s="66" t="s">
        <v>175</v>
      </c>
      <c r="C162" s="38">
        <v>1309</v>
      </c>
      <c r="D162" s="108"/>
      <c r="E162" s="30">
        <v>16</v>
      </c>
      <c r="F162" s="32">
        <f>IF(E162="","",LOOKUP(E162,Очки!$C$3:$C$104,Очки!$B$3:$B$104))</f>
        <v>32</v>
      </c>
      <c r="G162" s="39">
        <f t="shared" si="19"/>
        <v>144</v>
      </c>
      <c r="H162" s="36">
        <v>25</v>
      </c>
      <c r="I162" s="32">
        <f>IF(H162="","",LOOKUP(H162,Очки!$D$3:$D$104,Очки!$B$3:$B$104))</f>
        <v>60</v>
      </c>
      <c r="J162" s="39">
        <f t="shared" si="20"/>
        <v>11</v>
      </c>
      <c r="K162" s="34">
        <v>27.04</v>
      </c>
      <c r="L162" s="32">
        <f>IF(K162="","",LOOKUP(K162,Очки!$F$3:$F$104,Очки!$G$3:$G$104))</f>
        <v>84</v>
      </c>
      <c r="M162" s="39">
        <f t="shared" si="21"/>
        <v>65</v>
      </c>
      <c r="N162" s="32">
        <f t="shared" si="24"/>
        <v>176</v>
      </c>
      <c r="O162" s="2">
        <f t="shared" si="22"/>
        <v>53</v>
      </c>
      <c r="P162" s="104"/>
      <c r="Q162" s="90"/>
      <c r="R162" s="76"/>
      <c r="S162" s="78"/>
      <c r="T162" s="76"/>
      <c r="U162" s="78"/>
      <c r="V162" s="76"/>
      <c r="W162" s="78"/>
      <c r="X162" s="104"/>
      <c r="Y162" s="106"/>
    </row>
    <row r="163" spans="1:25" ht="12.75">
      <c r="A163" s="41">
        <v>3</v>
      </c>
      <c r="B163" s="66" t="s">
        <v>176</v>
      </c>
      <c r="C163" s="38">
        <v>1109</v>
      </c>
      <c r="D163" s="108"/>
      <c r="E163" s="30">
        <v>29</v>
      </c>
      <c r="F163" s="32">
        <f>IF(E163="","",LOOKUP(E163,Очки!$C$3:$C$104,Очки!$B$3:$B$104))</f>
        <v>58</v>
      </c>
      <c r="G163" s="39">
        <f t="shared" si="19"/>
        <v>58</v>
      </c>
      <c r="H163" s="36">
        <v>23</v>
      </c>
      <c r="I163" s="32">
        <f>IF(H163="","",LOOKUP(H163,Очки!$D$3:$D$104,Очки!$B$3:$B$104))</f>
        <v>56</v>
      </c>
      <c r="J163" s="39">
        <f t="shared" si="20"/>
        <v>20</v>
      </c>
      <c r="K163" s="34">
        <v>28.34</v>
      </c>
      <c r="L163" s="32">
        <f>IF(K163="","",LOOKUP(K163,Очки!$F$3:$F$104,Очки!$G$3:$G$104))</f>
        <v>81</v>
      </c>
      <c r="M163" s="39">
        <f t="shared" si="21"/>
        <v>78</v>
      </c>
      <c r="N163" s="32">
        <f t="shared" si="24"/>
        <v>195</v>
      </c>
      <c r="O163" s="2">
        <f t="shared" si="22"/>
        <v>28</v>
      </c>
      <c r="P163" s="104"/>
      <c r="Q163" s="90"/>
      <c r="R163" s="76"/>
      <c r="S163" s="78"/>
      <c r="T163" s="76"/>
      <c r="U163" s="78"/>
      <c r="V163" s="76"/>
      <c r="W163" s="78"/>
      <c r="X163" s="104"/>
      <c r="Y163" s="106"/>
    </row>
    <row r="164" spans="1:25" ht="12.75">
      <c r="A164" s="41">
        <v>4</v>
      </c>
      <c r="B164" s="66" t="s">
        <v>177</v>
      </c>
      <c r="C164" s="38">
        <v>1160</v>
      </c>
      <c r="D164" s="108"/>
      <c r="E164" s="30">
        <v>14</v>
      </c>
      <c r="F164" s="32">
        <f>IF(E164="","",LOOKUP(E164,Очки!$C$3:$C$104,Очки!$B$3:$B$104))</f>
        <v>28</v>
      </c>
      <c r="G164" s="39">
        <f t="shared" si="19"/>
        <v>156</v>
      </c>
      <c r="H164" s="36">
        <v>22</v>
      </c>
      <c r="I164" s="32">
        <f>IF(H164="","",LOOKUP(H164,Очки!$D$3:$D$104,Очки!$B$3:$B$104))</f>
        <v>54</v>
      </c>
      <c r="J164" s="39">
        <f t="shared" si="20"/>
        <v>27</v>
      </c>
      <c r="K164" s="34">
        <v>26.33</v>
      </c>
      <c r="L164" s="32">
        <f>IF(K164="","",LOOKUP(K164,Очки!$F$3:$F$104,Очки!$G$3:$G$104))</f>
        <v>85</v>
      </c>
      <c r="M164" s="39">
        <f t="shared" si="21"/>
        <v>58</v>
      </c>
      <c r="N164" s="32">
        <f t="shared" si="24"/>
        <v>167</v>
      </c>
      <c r="O164" s="2">
        <f t="shared" si="22"/>
        <v>72</v>
      </c>
      <c r="P164" s="104"/>
      <c r="Q164" s="90"/>
      <c r="R164" s="76"/>
      <c r="S164" s="78"/>
      <c r="T164" s="76"/>
      <c r="U164" s="78"/>
      <c r="V164" s="76"/>
      <c r="W164" s="78"/>
      <c r="X164" s="104"/>
      <c r="Y164" s="106"/>
    </row>
    <row r="165" spans="1:25" ht="12.75">
      <c r="A165" s="41">
        <v>5</v>
      </c>
      <c r="B165" s="66" t="s">
        <v>178</v>
      </c>
      <c r="C165" s="38">
        <v>1108</v>
      </c>
      <c r="D165" s="108"/>
      <c r="E165" s="30">
        <v>11</v>
      </c>
      <c r="F165" s="32">
        <f>IF(E165="","",LOOKUP(E165,Очки!$C$3:$C$104,Очки!$B$3:$B$104))</f>
        <v>22</v>
      </c>
      <c r="G165" s="39">
        <f t="shared" si="19"/>
        <v>177</v>
      </c>
      <c r="H165" s="36">
        <v>18</v>
      </c>
      <c r="I165" s="32">
        <f>IF(H165="","",LOOKUP(H165,Очки!$D$3:$D$104,Очки!$B$3:$B$104))</f>
        <v>46</v>
      </c>
      <c r="J165" s="39">
        <f t="shared" si="20"/>
        <v>67</v>
      </c>
      <c r="K165" s="34">
        <v>29.26</v>
      </c>
      <c r="L165" s="32">
        <f>IF(K165="","",LOOKUP(K165,Очки!$F$3:$F$104,Очки!$G$3:$G$104))</f>
        <v>80</v>
      </c>
      <c r="M165" s="39">
        <f t="shared" si="21"/>
        <v>86</v>
      </c>
      <c r="N165" s="32">
        <f t="shared" si="24"/>
        <v>148</v>
      </c>
      <c r="O165" s="2">
        <f t="shared" si="22"/>
        <v>114</v>
      </c>
      <c r="P165" s="104"/>
      <c r="Q165" s="90"/>
      <c r="R165" s="76"/>
      <c r="S165" s="78"/>
      <c r="T165" s="76"/>
      <c r="U165" s="78"/>
      <c r="V165" s="76"/>
      <c r="W165" s="78"/>
      <c r="X165" s="104"/>
      <c r="Y165" s="106"/>
    </row>
    <row r="166" spans="1:25" ht="12.75">
      <c r="A166" s="41">
        <f>IF(B166="","",MAX($A$11:A165)+1)</f>
      </c>
      <c r="B166" s="66"/>
      <c r="C166" s="38"/>
      <c r="D166" s="108"/>
      <c r="E166" s="30"/>
      <c r="F166" s="32">
        <f>IF(E166="","",LOOKUP(E166,Очки!$C$3:$C$104,Очки!$B$3:$B$104))</f>
      </c>
      <c r="G166" s="39">
        <f t="shared" si="19"/>
      </c>
      <c r="H166" s="36"/>
      <c r="I166" s="32">
        <f>IF(H166="","",LOOKUP(H166,Очки!$D$3:$D$104,Очки!$B$3:$B$104))</f>
      </c>
      <c r="J166" s="39">
        <f t="shared" si="20"/>
      </c>
      <c r="K166" s="34"/>
      <c r="L166" s="32">
        <f>IF(K166="","",LOOKUP(K166,Очки!$F$3:$F$104,Очки!$G$3:$G$104))</f>
      </c>
      <c r="M166" s="39">
        <f t="shared" si="21"/>
      </c>
      <c r="N166" s="32">
        <f t="shared" si="24"/>
      </c>
      <c r="O166" s="2">
        <f t="shared" si="22"/>
      </c>
      <c r="P166" s="104"/>
      <c r="Q166" s="90"/>
      <c r="R166" s="76"/>
      <c r="S166" s="78"/>
      <c r="T166" s="76"/>
      <c r="U166" s="78"/>
      <c r="V166" s="76"/>
      <c r="W166" s="78"/>
      <c r="X166" s="104"/>
      <c r="Y166" s="106"/>
    </row>
    <row r="167" spans="1:26" ht="12.75">
      <c r="A167" s="40">
        <v>1</v>
      </c>
      <c r="B167" s="65" t="s">
        <v>180</v>
      </c>
      <c r="C167" s="37">
        <v>1380</v>
      </c>
      <c r="D167" s="87" t="s">
        <v>179</v>
      </c>
      <c r="E167" s="29">
        <v>33</v>
      </c>
      <c r="F167" s="31">
        <f>IF(E167="","",LOOKUP(E167,Очки!$C$3:$C$104,Очки!$B$3:$B$104))</f>
        <v>66</v>
      </c>
      <c r="G167" s="39">
        <f t="shared" si="19"/>
        <v>34</v>
      </c>
      <c r="H167" s="35">
        <v>12</v>
      </c>
      <c r="I167" s="31">
        <f>IF(H167="","",LOOKUP(H167,Очки!$D$3:$D$104,Очки!$B$3:$B$104))</f>
        <v>34</v>
      </c>
      <c r="J167" s="39">
        <f t="shared" si="20"/>
        <v>167</v>
      </c>
      <c r="K167" s="33">
        <v>39.35</v>
      </c>
      <c r="L167" s="31">
        <f>IF(K167="","",LOOKUP(K167,Очки!$F$3:$F$104,Очки!$G$3:$G$104))</f>
        <v>59</v>
      </c>
      <c r="M167" s="39">
        <f t="shared" si="21"/>
        <v>150</v>
      </c>
      <c r="N167" s="31">
        <f>IF(B167="","",SUM(F167,I167,L167))</f>
        <v>159</v>
      </c>
      <c r="O167" s="1">
        <f t="shared" si="22"/>
        <v>87</v>
      </c>
      <c r="P167" s="91">
        <f>IF(N172="",SUM(N167:N171),SUM(N167:N172)-MIN(N167:N172))</f>
        <v>837</v>
      </c>
      <c r="Q167" s="89">
        <f>IF(P167=0,"",RANK(P167,$P$11:$P$310,0))</f>
        <v>13</v>
      </c>
      <c r="R167" s="76">
        <f>IF(S167="",0,(($E$7+1)-S167)*4)</f>
        <v>180</v>
      </c>
      <c r="S167" s="77">
        <v>6</v>
      </c>
      <c r="T167" s="76">
        <f>IF(U167="",0,(($E$7+1)-U167)*4)</f>
        <v>4</v>
      </c>
      <c r="U167" s="77">
        <v>50</v>
      </c>
      <c r="V167" s="76">
        <f>IF(W167="",0,(($E$7+1)-W167)*4)</f>
        <v>4</v>
      </c>
      <c r="W167" s="77">
        <v>50</v>
      </c>
      <c r="X167" s="97">
        <f>IF(D167="","",SUM(P167,R167,T167,V167))</f>
        <v>1025</v>
      </c>
      <c r="Y167" s="94">
        <f>IF(X167="","",RANK(X167,$X$11:$X$310,0))</f>
        <v>22</v>
      </c>
      <c r="Z167" s="45"/>
    </row>
    <row r="168" spans="1:25" ht="12.75">
      <c r="A168" s="40">
        <v>2</v>
      </c>
      <c r="B168" s="65" t="s">
        <v>181</v>
      </c>
      <c r="C168" s="37">
        <v>1059</v>
      </c>
      <c r="D168" s="88"/>
      <c r="E168" s="29">
        <v>37</v>
      </c>
      <c r="F168" s="31">
        <f>IF(E168="","",LOOKUP(E168,Очки!$C$3:$C$104,Очки!$B$3:$B$104))</f>
        <v>74</v>
      </c>
      <c r="G168" s="39">
        <f t="shared" si="19"/>
        <v>11</v>
      </c>
      <c r="H168" s="35">
        <v>16</v>
      </c>
      <c r="I168" s="31">
        <f>IF(H168="","",LOOKUP(H168,Очки!$D$3:$D$104,Очки!$B$3:$B$104))</f>
        <v>42</v>
      </c>
      <c r="J168" s="39">
        <f t="shared" si="20"/>
        <v>98</v>
      </c>
      <c r="K168" s="33"/>
      <c r="L168" s="31">
        <f>IF(K168="","",LOOKUP(K168,Очки!$F$3:$F$104,Очки!$G$3:$G$104))</f>
      </c>
      <c r="M168" s="39">
        <f t="shared" si="21"/>
      </c>
      <c r="N168" s="31">
        <f>IF(B168="","",SUM(F168,I168,L168))</f>
        <v>116</v>
      </c>
      <c r="O168" s="1">
        <f t="shared" si="22"/>
        <v>174</v>
      </c>
      <c r="P168" s="92"/>
      <c r="Q168" s="90"/>
      <c r="R168" s="76"/>
      <c r="S168" s="78"/>
      <c r="T168" s="76"/>
      <c r="U168" s="78"/>
      <c r="V168" s="76"/>
      <c r="W168" s="78"/>
      <c r="X168" s="98"/>
      <c r="Y168" s="95"/>
    </row>
    <row r="169" spans="1:25" ht="12.75">
      <c r="A169" s="40">
        <v>3</v>
      </c>
      <c r="B169" s="65" t="s">
        <v>182</v>
      </c>
      <c r="C169" s="37">
        <v>1439</v>
      </c>
      <c r="D169" s="88"/>
      <c r="E169" s="29">
        <v>35</v>
      </c>
      <c r="F169" s="31">
        <f>IF(E169="","",LOOKUP(E169,Очки!$C$3:$C$104,Очки!$B$3:$B$104))</f>
        <v>70</v>
      </c>
      <c r="G169" s="39">
        <f t="shared" si="19"/>
        <v>16</v>
      </c>
      <c r="H169" s="35">
        <v>16</v>
      </c>
      <c r="I169" s="31">
        <f>IF(H169="","",LOOKUP(H169,Очки!$D$3:$D$104,Очки!$B$3:$B$104))</f>
        <v>42</v>
      </c>
      <c r="J169" s="39">
        <f t="shared" si="20"/>
        <v>98</v>
      </c>
      <c r="K169" s="33">
        <v>30.29</v>
      </c>
      <c r="L169" s="31">
        <f>IF(K169="","",LOOKUP(K169,Очки!$F$3:$F$104,Очки!$G$3:$G$104))</f>
        <v>78</v>
      </c>
      <c r="M169" s="39">
        <f t="shared" si="21"/>
        <v>95</v>
      </c>
      <c r="N169" s="31">
        <f aca="true" t="shared" si="25" ref="N169:N178">IF(B169="","",SUM(F169,I169,L169))</f>
        <v>190</v>
      </c>
      <c r="O169" s="1">
        <f t="shared" si="22"/>
        <v>32</v>
      </c>
      <c r="P169" s="92"/>
      <c r="Q169" s="90"/>
      <c r="R169" s="76"/>
      <c r="S169" s="78"/>
      <c r="T169" s="76"/>
      <c r="U169" s="78"/>
      <c r="V169" s="76"/>
      <c r="W169" s="78"/>
      <c r="X169" s="98"/>
      <c r="Y169" s="95"/>
    </row>
    <row r="170" spans="1:25" ht="12.75">
      <c r="A170" s="40">
        <v>4</v>
      </c>
      <c r="B170" s="65" t="s">
        <v>183</v>
      </c>
      <c r="C170" s="37">
        <v>1196</v>
      </c>
      <c r="D170" s="88"/>
      <c r="E170" s="29">
        <v>35</v>
      </c>
      <c r="F170" s="31">
        <f>IF(E170="","",LOOKUP(E170,Очки!$C$3:$C$104,Очки!$B$3:$B$104))</f>
        <v>70</v>
      </c>
      <c r="G170" s="39">
        <f t="shared" si="19"/>
        <v>16</v>
      </c>
      <c r="H170" s="35">
        <v>25</v>
      </c>
      <c r="I170" s="31">
        <f>IF(H170="","",LOOKUP(H170,Очки!$D$3:$D$104,Очки!$B$3:$B$104))</f>
        <v>60</v>
      </c>
      <c r="J170" s="39">
        <f t="shared" si="20"/>
        <v>11</v>
      </c>
      <c r="K170" s="33">
        <v>40.33</v>
      </c>
      <c r="L170" s="31">
        <f>IF(K170="","",LOOKUP(K170,Очки!$F$3:$F$104,Очки!$G$3:$G$104))</f>
        <v>57</v>
      </c>
      <c r="M170" s="39">
        <f t="shared" si="21"/>
        <v>154</v>
      </c>
      <c r="N170" s="31">
        <f t="shared" si="25"/>
        <v>187</v>
      </c>
      <c r="O170" s="1">
        <f t="shared" si="22"/>
        <v>35</v>
      </c>
      <c r="P170" s="92"/>
      <c r="Q170" s="90"/>
      <c r="R170" s="76"/>
      <c r="S170" s="78"/>
      <c r="T170" s="76"/>
      <c r="U170" s="78"/>
      <c r="V170" s="76"/>
      <c r="W170" s="78"/>
      <c r="X170" s="98"/>
      <c r="Y170" s="95"/>
    </row>
    <row r="171" spans="1:25" ht="12.75">
      <c r="A171" s="40">
        <v>5</v>
      </c>
      <c r="B171" s="65" t="s">
        <v>184</v>
      </c>
      <c r="C171" s="37">
        <v>1133</v>
      </c>
      <c r="D171" s="88"/>
      <c r="E171" s="29">
        <v>35</v>
      </c>
      <c r="F171" s="31">
        <f>IF(E171="","",LOOKUP(E171,Очки!$C$3:$C$104,Очки!$B$3:$B$104))</f>
        <v>70</v>
      </c>
      <c r="G171" s="39">
        <f t="shared" si="19"/>
        <v>16</v>
      </c>
      <c r="H171" s="35">
        <v>20</v>
      </c>
      <c r="I171" s="31">
        <f>IF(H171="","",LOOKUP(H171,Очки!$D$3:$D$104,Очки!$B$3:$B$104))</f>
        <v>50</v>
      </c>
      <c r="J171" s="39">
        <f t="shared" si="20"/>
        <v>46</v>
      </c>
      <c r="K171" s="33">
        <v>36.55</v>
      </c>
      <c r="L171" s="31">
        <f>IF(K171="","",LOOKUP(K171,Очки!$F$3:$F$104,Очки!$G$3:$G$104))</f>
        <v>65</v>
      </c>
      <c r="M171" s="39">
        <f t="shared" si="21"/>
        <v>130</v>
      </c>
      <c r="N171" s="31">
        <f t="shared" si="25"/>
        <v>185</v>
      </c>
      <c r="O171" s="1">
        <f t="shared" si="22"/>
        <v>38</v>
      </c>
      <c r="P171" s="92"/>
      <c r="Q171" s="90"/>
      <c r="R171" s="76"/>
      <c r="S171" s="78"/>
      <c r="T171" s="76"/>
      <c r="U171" s="78"/>
      <c r="V171" s="76"/>
      <c r="W171" s="78"/>
      <c r="X171" s="98"/>
      <c r="Y171" s="95"/>
    </row>
    <row r="172" spans="1:25" ht="12.75">
      <c r="A172" s="40">
        <f>IF(B172="","",MAX($A$11:A171)+1)</f>
      </c>
      <c r="B172" s="65"/>
      <c r="C172" s="37"/>
      <c r="D172" s="88"/>
      <c r="E172" s="29"/>
      <c r="F172" s="31">
        <f>IF(E172="","",LOOKUP(E172,Очки!$C$3:$C$104,Очки!$B$3:$B$104))</f>
      </c>
      <c r="G172" s="39">
        <f t="shared" si="19"/>
      </c>
      <c r="H172" s="35"/>
      <c r="I172" s="31">
        <f>IF(H172="","",LOOKUP(H172,Очки!$D$3:$D$104,Очки!$B$3:$B$104))</f>
      </c>
      <c r="J172" s="39">
        <f t="shared" si="20"/>
      </c>
      <c r="K172" s="33"/>
      <c r="L172" s="31">
        <f>IF(K172="","",LOOKUP(K172,Очки!$F$3:$F$104,Очки!$G$3:$G$104))</f>
      </c>
      <c r="M172" s="39">
        <f t="shared" si="21"/>
      </c>
      <c r="N172" s="31">
        <f t="shared" si="25"/>
      </c>
      <c r="O172" s="1">
        <f t="shared" si="22"/>
      </c>
      <c r="P172" s="92"/>
      <c r="Q172" s="90"/>
      <c r="R172" s="76"/>
      <c r="S172" s="78"/>
      <c r="T172" s="76"/>
      <c r="U172" s="78"/>
      <c r="V172" s="76"/>
      <c r="W172" s="78"/>
      <c r="X172" s="98"/>
      <c r="Y172" s="95"/>
    </row>
    <row r="173" spans="1:26" ht="12.75">
      <c r="A173" s="41">
        <v>1</v>
      </c>
      <c r="B173" s="66" t="s">
        <v>185</v>
      </c>
      <c r="C173" s="38">
        <v>1496</v>
      </c>
      <c r="D173" s="107" t="s">
        <v>311</v>
      </c>
      <c r="E173" s="30">
        <v>41</v>
      </c>
      <c r="F173" s="32">
        <f>IF(E173="","",LOOKUP(E173,Очки!$C$3:$C$104,Очки!$B$3:$B$104))</f>
        <v>82</v>
      </c>
      <c r="G173" s="39">
        <f t="shared" si="19"/>
        <v>6</v>
      </c>
      <c r="H173" s="36">
        <v>3</v>
      </c>
      <c r="I173" s="32">
        <f>IF(H173="","",LOOKUP(H173,Очки!$D$3:$D$104,Очки!$B$3:$B$104))</f>
        <v>7</v>
      </c>
      <c r="J173" s="39">
        <f t="shared" si="20"/>
        <v>243</v>
      </c>
      <c r="K173" s="34">
        <v>31.23</v>
      </c>
      <c r="L173" s="32">
        <f>IF(K173="","",LOOKUP(K173,Очки!$F$3:$F$104,Очки!$G$3:$G$104))</f>
        <v>76</v>
      </c>
      <c r="M173" s="39">
        <f t="shared" si="21"/>
        <v>102</v>
      </c>
      <c r="N173" s="32">
        <f t="shared" si="25"/>
        <v>165</v>
      </c>
      <c r="O173" s="2">
        <f t="shared" si="22"/>
        <v>74</v>
      </c>
      <c r="P173" s="109">
        <f>IF(N178="",SUM(N173:N177),SUM(N173:N178)-MIN(N173:N178))</f>
        <v>839</v>
      </c>
      <c r="Q173" s="89">
        <f>IF(P173=0,"",RANK(P173,$P$11:$P$310,0))</f>
        <v>12</v>
      </c>
      <c r="R173" s="76">
        <f>IF(S173="",0,(($E$7+1)-S173)*4)</f>
        <v>40</v>
      </c>
      <c r="S173" s="77">
        <v>41</v>
      </c>
      <c r="T173" s="76">
        <f>IF(U173="",0,(($E$7+1)-U173)*4)</f>
        <v>108</v>
      </c>
      <c r="U173" s="77">
        <v>24</v>
      </c>
      <c r="V173" s="76">
        <f>IF(W173="",0,(($E$7+1)-W173)*4)</f>
        <v>164</v>
      </c>
      <c r="W173" s="77">
        <v>10</v>
      </c>
      <c r="X173" s="103">
        <f>IF(D173="","",SUM(P173,R173,T173,V173))</f>
        <v>1151</v>
      </c>
      <c r="Y173" s="105">
        <f>IF(X173="","",RANK(X173,$X$11:$X$310,0))</f>
        <v>10</v>
      </c>
      <c r="Z173" s="45"/>
    </row>
    <row r="174" spans="1:25" ht="12.75">
      <c r="A174" s="41">
        <v>2</v>
      </c>
      <c r="B174" s="66" t="s">
        <v>186</v>
      </c>
      <c r="C174" s="38">
        <v>1447</v>
      </c>
      <c r="D174" s="108"/>
      <c r="E174" s="30">
        <v>26</v>
      </c>
      <c r="F174" s="32">
        <f>IF(E174="","",LOOKUP(E174,Очки!$C$3:$C$104,Очки!$B$3:$B$104))</f>
        <v>52</v>
      </c>
      <c r="G174" s="39">
        <f t="shared" si="19"/>
        <v>72</v>
      </c>
      <c r="H174" s="36">
        <v>11</v>
      </c>
      <c r="I174" s="32">
        <f>IF(H174="","",LOOKUP(H174,Очки!$D$3:$D$104,Очки!$B$3:$B$104))</f>
        <v>31</v>
      </c>
      <c r="J174" s="39">
        <f t="shared" si="20"/>
        <v>182</v>
      </c>
      <c r="K174" s="34">
        <v>24.24</v>
      </c>
      <c r="L174" s="32">
        <f>IF(K174="","",LOOKUP(K174,Очки!$F$3:$F$104,Очки!$G$3:$G$104))</f>
        <v>90</v>
      </c>
      <c r="M174" s="39">
        <f t="shared" si="21"/>
        <v>38</v>
      </c>
      <c r="N174" s="32">
        <f t="shared" si="25"/>
        <v>173</v>
      </c>
      <c r="O174" s="2">
        <f t="shared" si="22"/>
        <v>59</v>
      </c>
      <c r="P174" s="104"/>
      <c r="Q174" s="90"/>
      <c r="R174" s="76"/>
      <c r="S174" s="78"/>
      <c r="T174" s="76"/>
      <c r="U174" s="78"/>
      <c r="V174" s="76"/>
      <c r="W174" s="78"/>
      <c r="X174" s="104"/>
      <c r="Y174" s="106"/>
    </row>
    <row r="175" spans="1:25" ht="12.75">
      <c r="A175" s="41">
        <v>3</v>
      </c>
      <c r="B175" s="66" t="s">
        <v>187</v>
      </c>
      <c r="C175" s="38">
        <v>1436</v>
      </c>
      <c r="D175" s="108"/>
      <c r="E175" s="30">
        <v>26</v>
      </c>
      <c r="F175" s="32">
        <f>IF(E175="","",LOOKUP(E175,Очки!$C$3:$C$104,Очки!$B$3:$B$104))</f>
        <v>52</v>
      </c>
      <c r="G175" s="39">
        <f t="shared" si="19"/>
        <v>72</v>
      </c>
      <c r="H175" s="36">
        <v>13</v>
      </c>
      <c r="I175" s="32">
        <f>IF(H175="","",LOOKUP(H175,Очки!$D$3:$D$104,Очки!$B$3:$B$104))</f>
        <v>36</v>
      </c>
      <c r="J175" s="39">
        <f t="shared" si="20"/>
        <v>154</v>
      </c>
      <c r="K175" s="34">
        <v>27.17</v>
      </c>
      <c r="L175" s="32">
        <f>IF(K175="","",LOOKUP(K175,Очки!$F$3:$F$104,Очки!$G$3:$G$104))</f>
        <v>84</v>
      </c>
      <c r="M175" s="39">
        <f t="shared" si="21"/>
        <v>69</v>
      </c>
      <c r="N175" s="32">
        <f t="shared" si="25"/>
        <v>172</v>
      </c>
      <c r="O175" s="2">
        <f t="shared" si="22"/>
        <v>64</v>
      </c>
      <c r="P175" s="104"/>
      <c r="Q175" s="90"/>
      <c r="R175" s="76"/>
      <c r="S175" s="78"/>
      <c r="T175" s="76"/>
      <c r="U175" s="78"/>
      <c r="V175" s="76"/>
      <c r="W175" s="78"/>
      <c r="X175" s="104"/>
      <c r="Y175" s="106"/>
    </row>
    <row r="176" spans="1:25" ht="12.75">
      <c r="A176" s="41">
        <v>4</v>
      </c>
      <c r="B176" s="66" t="s">
        <v>188</v>
      </c>
      <c r="C176" s="38">
        <v>1104</v>
      </c>
      <c r="D176" s="108"/>
      <c r="E176" s="30">
        <v>26</v>
      </c>
      <c r="F176" s="32">
        <f>IF(E176="","",LOOKUP(E176,Очки!$C$3:$C$104,Очки!$B$3:$B$104))</f>
        <v>52</v>
      </c>
      <c r="G176" s="39">
        <f t="shared" si="19"/>
        <v>72</v>
      </c>
      <c r="H176" s="36">
        <v>17</v>
      </c>
      <c r="I176" s="32">
        <f>IF(H176="","",LOOKUP(H176,Очки!$D$3:$D$104,Очки!$B$3:$B$104))</f>
        <v>44</v>
      </c>
      <c r="J176" s="39">
        <f t="shared" si="20"/>
        <v>84</v>
      </c>
      <c r="K176" s="34">
        <v>22.46</v>
      </c>
      <c r="L176" s="32">
        <f>IF(K176="","",LOOKUP(K176,Очки!$F$3:$F$104,Очки!$G$3:$G$104))</f>
        <v>93</v>
      </c>
      <c r="M176" s="39">
        <f t="shared" si="21"/>
        <v>15</v>
      </c>
      <c r="N176" s="32">
        <f t="shared" si="25"/>
        <v>189</v>
      </c>
      <c r="O176" s="2">
        <f t="shared" si="22"/>
        <v>33</v>
      </c>
      <c r="P176" s="104"/>
      <c r="Q176" s="90"/>
      <c r="R176" s="76"/>
      <c r="S176" s="78"/>
      <c r="T176" s="76"/>
      <c r="U176" s="78"/>
      <c r="V176" s="76"/>
      <c r="W176" s="78"/>
      <c r="X176" s="104"/>
      <c r="Y176" s="106"/>
    </row>
    <row r="177" spans="1:25" ht="12.75">
      <c r="A177" s="41">
        <v>5</v>
      </c>
      <c r="B177" s="66" t="s">
        <v>189</v>
      </c>
      <c r="C177" s="38">
        <v>1136</v>
      </c>
      <c r="D177" s="108"/>
      <c r="E177" s="30">
        <v>8</v>
      </c>
      <c r="F177" s="32">
        <f>IF(E177="","",LOOKUP(E177,Очки!$C$3:$C$104,Очки!$B$3:$B$104))</f>
        <v>16</v>
      </c>
      <c r="G177" s="39">
        <f t="shared" si="19"/>
        <v>193</v>
      </c>
      <c r="H177" s="36">
        <v>14</v>
      </c>
      <c r="I177" s="32">
        <f>IF(H177="","",LOOKUP(H177,Очки!$D$3:$D$104,Очки!$B$3:$B$104))</f>
        <v>38</v>
      </c>
      <c r="J177" s="39">
        <f t="shared" si="20"/>
        <v>142</v>
      </c>
      <c r="K177" s="34">
        <v>26.02</v>
      </c>
      <c r="L177" s="32">
        <f>IF(K177="","",LOOKUP(K177,Очки!$F$3:$F$104,Очки!$G$3:$G$104))</f>
        <v>86</v>
      </c>
      <c r="M177" s="39">
        <f t="shared" si="21"/>
        <v>52</v>
      </c>
      <c r="N177" s="32">
        <f t="shared" si="25"/>
        <v>140</v>
      </c>
      <c r="O177" s="2">
        <f t="shared" si="22"/>
        <v>134</v>
      </c>
      <c r="P177" s="104"/>
      <c r="Q177" s="90"/>
      <c r="R177" s="76"/>
      <c r="S177" s="78"/>
      <c r="T177" s="76"/>
      <c r="U177" s="78"/>
      <c r="V177" s="76"/>
      <c r="W177" s="78"/>
      <c r="X177" s="104"/>
      <c r="Y177" s="106"/>
    </row>
    <row r="178" spans="1:25" ht="12.75">
      <c r="A178" s="41">
        <f>IF(B178="","",MAX($A$11:A177)+1)</f>
      </c>
      <c r="B178" s="66"/>
      <c r="C178" s="38"/>
      <c r="D178" s="108"/>
      <c r="E178" s="30"/>
      <c r="F178" s="32">
        <f>IF(E178="","",LOOKUP(E178,Очки!$C$3:$C$104,Очки!$B$3:$B$104))</f>
      </c>
      <c r="G178" s="39">
        <f t="shared" si="19"/>
      </c>
      <c r="H178" s="36"/>
      <c r="I178" s="32">
        <f>IF(H178="","",LOOKUP(H178,Очки!$D$3:$D$104,Очки!$B$3:$B$104))</f>
      </c>
      <c r="J178" s="39">
        <f t="shared" si="20"/>
      </c>
      <c r="K178" s="34"/>
      <c r="L178" s="32">
        <f>IF(K178="","",LOOKUP(K178,Очки!$F$3:$F$104,Очки!$G$3:$G$104))</f>
      </c>
      <c r="M178" s="39">
        <f t="shared" si="21"/>
      </c>
      <c r="N178" s="32">
        <f t="shared" si="25"/>
      </c>
      <c r="O178" s="2">
        <f t="shared" si="22"/>
      </c>
      <c r="P178" s="104"/>
      <c r="Q178" s="90"/>
      <c r="R178" s="76"/>
      <c r="S178" s="78"/>
      <c r="T178" s="76"/>
      <c r="U178" s="78"/>
      <c r="V178" s="76"/>
      <c r="W178" s="78"/>
      <c r="X178" s="104"/>
      <c r="Y178" s="106"/>
    </row>
    <row r="179" spans="1:26" ht="12.75">
      <c r="A179" s="40">
        <v>1</v>
      </c>
      <c r="B179" s="65" t="s">
        <v>190</v>
      </c>
      <c r="C179" s="37">
        <v>1191</v>
      </c>
      <c r="D179" s="87" t="s">
        <v>200</v>
      </c>
      <c r="E179" s="29">
        <v>29</v>
      </c>
      <c r="F179" s="31">
        <f>IF(E179="","",LOOKUP(E179,Очки!$C$3:$C$104,Очки!$B$3:$B$104))</f>
        <v>58</v>
      </c>
      <c r="G179" s="39">
        <f t="shared" si="19"/>
        <v>58</v>
      </c>
      <c r="H179" s="35">
        <v>11</v>
      </c>
      <c r="I179" s="31">
        <f>IF(H179="","",LOOKUP(H179,Очки!$D$3:$D$104,Очки!$B$3:$B$104))</f>
        <v>31</v>
      </c>
      <c r="J179" s="39">
        <f t="shared" si="20"/>
        <v>182</v>
      </c>
      <c r="K179" s="33">
        <v>23.09</v>
      </c>
      <c r="L179" s="31">
        <f>IF(K179="","",LOOKUP(K179,Очки!$F$3:$F$104,Очки!$G$3:$G$104))</f>
        <v>92</v>
      </c>
      <c r="M179" s="39">
        <f t="shared" si="21"/>
        <v>20</v>
      </c>
      <c r="N179" s="31">
        <f>IF(B179="","",SUM(F179,I179,L179))</f>
        <v>181</v>
      </c>
      <c r="O179" s="1">
        <f t="shared" si="22"/>
        <v>44</v>
      </c>
      <c r="P179" s="91">
        <f>IF(N184="",SUM(N179:N183),SUM(N179:N184)-MIN(N179:N184))</f>
        <v>966</v>
      </c>
      <c r="Q179" s="89">
        <f>IF(P179=0,"",RANK(P179,$P$11:$P$310,0))</f>
        <v>5</v>
      </c>
      <c r="R179" s="76">
        <f>IF(S179="",0,(($E$7+1)-S179)*4)</f>
        <v>196</v>
      </c>
      <c r="S179" s="77">
        <v>2</v>
      </c>
      <c r="T179" s="76">
        <f>IF(U179="",0,(($E$7+1)-U179)*4)</f>
        <v>120</v>
      </c>
      <c r="U179" s="77">
        <v>21</v>
      </c>
      <c r="V179" s="76">
        <f>IF(W179="",0,(($E$7+1)-W179)*4)</f>
        <v>4</v>
      </c>
      <c r="W179" s="77">
        <v>50</v>
      </c>
      <c r="X179" s="97">
        <f>IF(D179="","",SUM(P179,R179,T179,V179))</f>
        <v>1286</v>
      </c>
      <c r="Y179" s="94">
        <f>IF(X179="","",RANK(X179,$X$11:$X$310,0))</f>
        <v>7</v>
      </c>
      <c r="Z179" s="45"/>
    </row>
    <row r="180" spans="1:25" ht="12.75">
      <c r="A180" s="40">
        <v>2</v>
      </c>
      <c r="B180" s="65" t="s">
        <v>191</v>
      </c>
      <c r="C180" s="37">
        <v>1441</v>
      </c>
      <c r="D180" s="88"/>
      <c r="E180" s="29">
        <v>32</v>
      </c>
      <c r="F180" s="31">
        <f>IF(E180="","",LOOKUP(E180,Очки!$C$3:$C$104,Очки!$B$3:$B$104))</f>
        <v>64</v>
      </c>
      <c r="G180" s="39">
        <f t="shared" si="19"/>
        <v>40</v>
      </c>
      <c r="H180" s="35">
        <v>9</v>
      </c>
      <c r="I180" s="31">
        <f>IF(H180="","",LOOKUP(H180,Очки!$D$3:$D$104,Очки!$B$3:$B$104))</f>
        <v>25</v>
      </c>
      <c r="J180" s="39">
        <f t="shared" si="20"/>
        <v>219</v>
      </c>
      <c r="K180" s="33">
        <v>25.07</v>
      </c>
      <c r="L180" s="31">
        <f>IF(K180="","",LOOKUP(K180,Очки!$F$3:$F$104,Очки!$G$3:$G$104))</f>
        <v>88</v>
      </c>
      <c r="M180" s="39">
        <f t="shared" si="21"/>
        <v>46</v>
      </c>
      <c r="N180" s="31">
        <f>IF(B180="","",SUM(F180,I180,L180))</f>
        <v>177</v>
      </c>
      <c r="O180" s="1">
        <f t="shared" si="22"/>
        <v>52</v>
      </c>
      <c r="P180" s="92"/>
      <c r="Q180" s="90"/>
      <c r="R180" s="76"/>
      <c r="S180" s="78"/>
      <c r="T180" s="76"/>
      <c r="U180" s="78"/>
      <c r="V180" s="76"/>
      <c r="W180" s="78"/>
      <c r="X180" s="98"/>
      <c r="Y180" s="95"/>
    </row>
    <row r="181" spans="1:25" ht="12.75">
      <c r="A181" s="40">
        <v>3</v>
      </c>
      <c r="B181" s="65" t="s">
        <v>192</v>
      </c>
      <c r="C181" s="37">
        <v>1289</v>
      </c>
      <c r="D181" s="88"/>
      <c r="E181" s="29">
        <v>34</v>
      </c>
      <c r="F181" s="31">
        <f>IF(E181="","",LOOKUP(E181,Очки!$C$3:$C$104,Очки!$B$3:$B$104))</f>
        <v>68</v>
      </c>
      <c r="G181" s="39">
        <f t="shared" si="19"/>
        <v>23</v>
      </c>
      <c r="H181" s="35">
        <v>17</v>
      </c>
      <c r="I181" s="31">
        <f>IF(H181="","",LOOKUP(H181,Очки!$D$3:$D$104,Очки!$B$3:$B$104))</f>
        <v>44</v>
      </c>
      <c r="J181" s="39">
        <f t="shared" si="20"/>
        <v>84</v>
      </c>
      <c r="K181" s="33">
        <v>24.19</v>
      </c>
      <c r="L181" s="31">
        <f>IF(K181="","",LOOKUP(K181,Очки!$F$3:$F$104,Очки!$G$3:$G$104))</f>
        <v>90</v>
      </c>
      <c r="M181" s="39">
        <f t="shared" si="21"/>
        <v>35</v>
      </c>
      <c r="N181" s="31">
        <f aca="true" t="shared" si="26" ref="N181:N190">IF(B181="","",SUM(F181,I181,L181))</f>
        <v>202</v>
      </c>
      <c r="O181" s="1">
        <f t="shared" si="22"/>
        <v>21</v>
      </c>
      <c r="P181" s="92"/>
      <c r="Q181" s="90"/>
      <c r="R181" s="76"/>
      <c r="S181" s="78"/>
      <c r="T181" s="76"/>
      <c r="U181" s="78"/>
      <c r="V181" s="76"/>
      <c r="W181" s="78"/>
      <c r="X181" s="98"/>
      <c r="Y181" s="95"/>
    </row>
    <row r="182" spans="1:25" ht="12.75">
      <c r="A182" s="40">
        <v>4</v>
      </c>
      <c r="B182" s="65" t="s">
        <v>193</v>
      </c>
      <c r="C182" s="37">
        <v>1424</v>
      </c>
      <c r="D182" s="88"/>
      <c r="E182" s="29">
        <v>34</v>
      </c>
      <c r="F182" s="31">
        <f>IF(E182="","",LOOKUP(E182,Очки!$C$3:$C$104,Очки!$B$3:$B$104))</f>
        <v>68</v>
      </c>
      <c r="G182" s="39">
        <f t="shared" si="19"/>
        <v>23</v>
      </c>
      <c r="H182" s="35">
        <v>20</v>
      </c>
      <c r="I182" s="31">
        <f>IF(H182="","",LOOKUP(H182,Очки!$D$3:$D$104,Очки!$B$3:$B$104))</f>
        <v>50</v>
      </c>
      <c r="J182" s="39">
        <f t="shared" si="20"/>
        <v>46</v>
      </c>
      <c r="K182" s="33">
        <v>29.59</v>
      </c>
      <c r="L182" s="31">
        <f>IF(K182="","",LOOKUP(K182,Очки!$F$3:$F$104,Очки!$G$3:$G$104))</f>
        <v>79</v>
      </c>
      <c r="M182" s="39">
        <f t="shared" si="21"/>
        <v>90</v>
      </c>
      <c r="N182" s="31">
        <f t="shared" si="26"/>
        <v>197</v>
      </c>
      <c r="O182" s="1">
        <f t="shared" si="22"/>
        <v>26</v>
      </c>
      <c r="P182" s="92"/>
      <c r="Q182" s="90"/>
      <c r="R182" s="76"/>
      <c r="S182" s="78"/>
      <c r="T182" s="76"/>
      <c r="U182" s="78"/>
      <c r="V182" s="76"/>
      <c r="W182" s="78"/>
      <c r="X182" s="98"/>
      <c r="Y182" s="95"/>
    </row>
    <row r="183" spans="1:25" ht="12.75">
      <c r="A183" s="40">
        <v>5</v>
      </c>
      <c r="B183" s="65" t="s">
        <v>194</v>
      </c>
      <c r="C183" s="37">
        <v>1194</v>
      </c>
      <c r="D183" s="88"/>
      <c r="E183" s="29">
        <v>34</v>
      </c>
      <c r="F183" s="31">
        <f>IF(E183="","",LOOKUP(E183,Очки!$C$3:$C$104,Очки!$B$3:$B$104))</f>
        <v>68</v>
      </c>
      <c r="G183" s="39">
        <f t="shared" si="19"/>
        <v>23</v>
      </c>
      <c r="H183" s="35">
        <v>22</v>
      </c>
      <c r="I183" s="31">
        <f>IF(H183="","",LOOKUP(H183,Очки!$D$3:$D$104,Очки!$B$3:$B$104))</f>
        <v>54</v>
      </c>
      <c r="J183" s="39">
        <f t="shared" si="20"/>
        <v>27</v>
      </c>
      <c r="K183" s="33">
        <v>25.48</v>
      </c>
      <c r="L183" s="31">
        <f>IF(K183="","",LOOKUP(K183,Очки!$F$3:$F$104,Очки!$G$3:$G$104))</f>
        <v>87</v>
      </c>
      <c r="M183" s="39">
        <f t="shared" si="21"/>
        <v>49</v>
      </c>
      <c r="N183" s="31">
        <f t="shared" si="26"/>
        <v>209</v>
      </c>
      <c r="O183" s="1">
        <f t="shared" si="22"/>
        <v>15</v>
      </c>
      <c r="P183" s="92"/>
      <c r="Q183" s="90"/>
      <c r="R183" s="76"/>
      <c r="S183" s="78"/>
      <c r="T183" s="76"/>
      <c r="U183" s="78"/>
      <c r="V183" s="76"/>
      <c r="W183" s="78"/>
      <c r="X183" s="98"/>
      <c r="Y183" s="95"/>
    </row>
    <row r="184" spans="1:25" ht="12.75">
      <c r="A184" s="40">
        <f>IF(B184="","",MAX($A$11:A183)+1)</f>
      </c>
      <c r="B184" s="65"/>
      <c r="C184" s="37"/>
      <c r="D184" s="88"/>
      <c r="E184" s="29"/>
      <c r="F184" s="31">
        <f>IF(E184="","",LOOKUP(E184,Очки!$C$3:$C$104,Очки!$B$3:$B$104))</f>
      </c>
      <c r="G184" s="39">
        <f t="shared" si="19"/>
      </c>
      <c r="H184" s="35"/>
      <c r="I184" s="31">
        <f>IF(H184="","",LOOKUP(H184,Очки!$D$3:$D$104,Очки!$B$3:$B$104))</f>
      </c>
      <c r="J184" s="39">
        <f t="shared" si="20"/>
      </c>
      <c r="K184" s="33"/>
      <c r="L184" s="31">
        <f>IF(K184="","",LOOKUP(K184,Очки!$F$3:$F$104,Очки!$G$3:$G$104))</f>
      </c>
      <c r="M184" s="39">
        <f t="shared" si="21"/>
      </c>
      <c r="N184" s="31">
        <f t="shared" si="26"/>
      </c>
      <c r="O184" s="1">
        <f t="shared" si="22"/>
      </c>
      <c r="P184" s="92"/>
      <c r="Q184" s="90"/>
      <c r="R184" s="76"/>
      <c r="S184" s="78"/>
      <c r="T184" s="76"/>
      <c r="U184" s="78"/>
      <c r="V184" s="76"/>
      <c r="W184" s="78"/>
      <c r="X184" s="98"/>
      <c r="Y184" s="95"/>
    </row>
    <row r="185" spans="1:26" ht="12.75">
      <c r="A185" s="41">
        <v>1</v>
      </c>
      <c r="B185" s="66" t="s">
        <v>196</v>
      </c>
      <c r="C185" s="38">
        <v>1360</v>
      </c>
      <c r="D185" s="107" t="s">
        <v>195</v>
      </c>
      <c r="E185" s="30">
        <v>13</v>
      </c>
      <c r="F185" s="32">
        <f>IF(E185="","",LOOKUP(E185,Очки!$C$3:$C$104,Очки!$B$3:$B$104))</f>
        <v>26</v>
      </c>
      <c r="G185" s="39">
        <f t="shared" si="19"/>
        <v>163</v>
      </c>
      <c r="H185" s="36">
        <v>11</v>
      </c>
      <c r="I185" s="32">
        <f>IF(H185="","",LOOKUP(H185,Очки!$D$3:$D$104,Очки!$B$3:$B$104))</f>
        <v>31</v>
      </c>
      <c r="J185" s="39">
        <f t="shared" si="20"/>
        <v>182</v>
      </c>
      <c r="K185" s="34">
        <v>24.22</v>
      </c>
      <c r="L185" s="32">
        <f>IF(K185="","",LOOKUP(K185,Очки!$F$3:$F$104,Очки!$G$3:$G$104))</f>
        <v>90</v>
      </c>
      <c r="M185" s="39">
        <f t="shared" si="21"/>
        <v>37</v>
      </c>
      <c r="N185" s="32">
        <f t="shared" si="26"/>
        <v>147</v>
      </c>
      <c r="O185" s="2">
        <f t="shared" si="22"/>
        <v>119</v>
      </c>
      <c r="P185" s="109">
        <f>IF(N190="",SUM(N185:N189),SUM(N185:N190)-MIN(N185:N190))</f>
        <v>784</v>
      </c>
      <c r="Q185" s="89">
        <f>IF(P185=0,"",RANK(P185,$P$11:$P$310,0))</f>
        <v>19</v>
      </c>
      <c r="R185" s="76">
        <f>IF(S185="",0,(($E$7+1)-S185)*4)</f>
        <v>56</v>
      </c>
      <c r="S185" s="77">
        <v>37</v>
      </c>
      <c r="T185" s="76">
        <f>IF(U185="",0,(($E$7+1)-U185)*4)</f>
        <v>80</v>
      </c>
      <c r="U185" s="77">
        <v>31</v>
      </c>
      <c r="V185" s="76">
        <f>IF(W185="",0,(($E$7+1)-W185)*4)</f>
        <v>4</v>
      </c>
      <c r="W185" s="77">
        <v>50</v>
      </c>
      <c r="X185" s="103">
        <f>IF(D185="","",SUM(P185,R185,T185,V185))</f>
        <v>924</v>
      </c>
      <c r="Y185" s="105">
        <f>IF(X185="","",RANK(X185,$X$11:$X$310,0))</f>
        <v>30</v>
      </c>
      <c r="Z185" s="45"/>
    </row>
    <row r="186" spans="1:25" ht="12.75">
      <c r="A186" s="41">
        <v>2</v>
      </c>
      <c r="B186" s="66" t="s">
        <v>197</v>
      </c>
      <c r="C186" s="38">
        <v>1445</v>
      </c>
      <c r="D186" s="108"/>
      <c r="E186" s="30">
        <v>4</v>
      </c>
      <c r="F186" s="32">
        <f>IF(E186="","",LOOKUP(E186,Очки!$C$3:$C$104,Очки!$B$3:$B$104))</f>
        <v>8</v>
      </c>
      <c r="G186" s="39">
        <f t="shared" si="19"/>
        <v>212</v>
      </c>
      <c r="H186" s="36">
        <v>10</v>
      </c>
      <c r="I186" s="32">
        <f>IF(H186="","",LOOKUP(H186,Очки!$D$3:$D$104,Очки!$B$3:$B$104))</f>
        <v>28</v>
      </c>
      <c r="J186" s="39">
        <f t="shared" si="20"/>
        <v>200</v>
      </c>
      <c r="K186" s="34">
        <v>27.11</v>
      </c>
      <c r="L186" s="32">
        <f>IF(K186="","",LOOKUP(K186,Очки!$F$3:$F$104,Очки!$G$3:$G$104))</f>
        <v>84</v>
      </c>
      <c r="M186" s="39">
        <f t="shared" si="21"/>
        <v>67</v>
      </c>
      <c r="N186" s="32">
        <f t="shared" si="26"/>
        <v>120</v>
      </c>
      <c r="O186" s="2">
        <f t="shared" si="22"/>
        <v>168</v>
      </c>
      <c r="P186" s="104"/>
      <c r="Q186" s="90"/>
      <c r="R186" s="76"/>
      <c r="S186" s="78"/>
      <c r="T186" s="76"/>
      <c r="U186" s="78"/>
      <c r="V186" s="76"/>
      <c r="W186" s="78"/>
      <c r="X186" s="104"/>
      <c r="Y186" s="106"/>
    </row>
    <row r="187" spans="1:25" ht="12.75">
      <c r="A187" s="41">
        <v>3</v>
      </c>
      <c r="B187" s="66" t="s">
        <v>198</v>
      </c>
      <c r="C187" s="38">
        <v>1402</v>
      </c>
      <c r="D187" s="108"/>
      <c r="E187" s="30">
        <v>21</v>
      </c>
      <c r="F187" s="32">
        <f>IF(E187="","",LOOKUP(E187,Очки!$C$3:$C$104,Очки!$B$3:$B$104))</f>
        <v>42</v>
      </c>
      <c r="G187" s="39">
        <f t="shared" si="19"/>
        <v>112</v>
      </c>
      <c r="H187" s="36">
        <v>15</v>
      </c>
      <c r="I187" s="32">
        <f>IF(H187="","",LOOKUP(H187,Очки!$D$3:$D$104,Очки!$B$3:$B$104))</f>
        <v>40</v>
      </c>
      <c r="J187" s="39">
        <f t="shared" si="20"/>
        <v>118</v>
      </c>
      <c r="K187" s="34">
        <v>23.54</v>
      </c>
      <c r="L187" s="32">
        <f>IF(K187="","",LOOKUP(K187,Очки!$F$3:$F$104,Очки!$G$3:$G$104))</f>
        <v>91</v>
      </c>
      <c r="M187" s="39">
        <f t="shared" si="21"/>
        <v>28</v>
      </c>
      <c r="N187" s="32">
        <f t="shared" si="26"/>
        <v>173</v>
      </c>
      <c r="O187" s="2">
        <f t="shared" si="22"/>
        <v>59</v>
      </c>
      <c r="P187" s="104"/>
      <c r="Q187" s="90"/>
      <c r="R187" s="76"/>
      <c r="S187" s="78"/>
      <c r="T187" s="76"/>
      <c r="U187" s="78"/>
      <c r="V187" s="76"/>
      <c r="W187" s="78"/>
      <c r="X187" s="104"/>
      <c r="Y187" s="106"/>
    </row>
    <row r="188" spans="1:25" ht="12.75">
      <c r="A188" s="41">
        <v>4</v>
      </c>
      <c r="B188" s="66" t="s">
        <v>199</v>
      </c>
      <c r="C188" s="38">
        <v>1443</v>
      </c>
      <c r="D188" s="108"/>
      <c r="E188" s="30">
        <v>26</v>
      </c>
      <c r="F188" s="32">
        <f>IF(E188="","",LOOKUP(E188,Очки!$C$3:$C$104,Очки!$B$3:$B$104))</f>
        <v>52</v>
      </c>
      <c r="G188" s="39">
        <f t="shared" si="19"/>
        <v>72</v>
      </c>
      <c r="H188" s="36">
        <v>15</v>
      </c>
      <c r="I188" s="32">
        <f>IF(H188="","",LOOKUP(H188,Очки!$D$3:$D$104,Очки!$B$3:$B$104))</f>
        <v>40</v>
      </c>
      <c r="J188" s="39">
        <f t="shared" si="20"/>
        <v>118</v>
      </c>
      <c r="K188" s="34">
        <v>28.07</v>
      </c>
      <c r="L188" s="32">
        <f>IF(K188="","",LOOKUP(K188,Очки!$F$3:$F$104,Очки!$G$3:$G$104))</f>
        <v>82</v>
      </c>
      <c r="M188" s="39">
        <f t="shared" si="21"/>
        <v>76</v>
      </c>
      <c r="N188" s="32">
        <f t="shared" si="26"/>
        <v>174</v>
      </c>
      <c r="O188" s="2">
        <f t="shared" si="22"/>
        <v>56</v>
      </c>
      <c r="P188" s="104"/>
      <c r="Q188" s="90"/>
      <c r="R188" s="76"/>
      <c r="S188" s="78"/>
      <c r="T188" s="76"/>
      <c r="U188" s="78"/>
      <c r="V188" s="76"/>
      <c r="W188" s="78"/>
      <c r="X188" s="104"/>
      <c r="Y188" s="106"/>
    </row>
    <row r="189" spans="1:25" ht="12.75">
      <c r="A189" s="41">
        <v>5</v>
      </c>
      <c r="B189" s="66" t="s">
        <v>201</v>
      </c>
      <c r="C189" s="38">
        <v>1387</v>
      </c>
      <c r="D189" s="108"/>
      <c r="E189" s="30">
        <v>15</v>
      </c>
      <c r="F189" s="32">
        <f>IF(E189="","",LOOKUP(E189,Очки!$C$3:$C$104,Очки!$B$3:$B$104))</f>
        <v>30</v>
      </c>
      <c r="G189" s="39">
        <f t="shared" si="19"/>
        <v>152</v>
      </c>
      <c r="H189" s="36">
        <v>20</v>
      </c>
      <c r="I189" s="32">
        <f>IF(H189="","",LOOKUP(H189,Очки!$D$3:$D$104,Очки!$B$3:$B$104))</f>
        <v>50</v>
      </c>
      <c r="J189" s="39">
        <f t="shared" si="20"/>
        <v>46</v>
      </c>
      <c r="K189" s="34">
        <v>24.01</v>
      </c>
      <c r="L189" s="32">
        <f>IF(K189="","",LOOKUP(K189,Очки!$F$3:$F$104,Очки!$G$3:$G$104))</f>
        <v>90</v>
      </c>
      <c r="M189" s="39">
        <f t="shared" si="21"/>
        <v>30</v>
      </c>
      <c r="N189" s="32">
        <f t="shared" si="26"/>
        <v>170</v>
      </c>
      <c r="O189" s="2">
        <f t="shared" si="22"/>
        <v>67</v>
      </c>
      <c r="P189" s="104"/>
      <c r="Q189" s="90"/>
      <c r="R189" s="76"/>
      <c r="S189" s="78"/>
      <c r="T189" s="76"/>
      <c r="U189" s="78"/>
      <c r="V189" s="76"/>
      <c r="W189" s="78"/>
      <c r="X189" s="104"/>
      <c r="Y189" s="106"/>
    </row>
    <row r="190" spans="1:25" ht="12.75">
      <c r="A190" s="41"/>
      <c r="B190" s="66"/>
      <c r="C190" s="38"/>
      <c r="D190" s="108"/>
      <c r="E190" s="30"/>
      <c r="F190" s="32">
        <f>IF(E190="","",LOOKUP(E190,Очки!$C$3:$C$104,Очки!$B$3:$B$104))</f>
      </c>
      <c r="G190" s="39">
        <f t="shared" si="19"/>
      </c>
      <c r="H190" s="36"/>
      <c r="I190" s="32">
        <f>IF(H190="","",LOOKUP(H190,Очки!$D$3:$D$104,Очки!$B$3:$B$104))</f>
      </c>
      <c r="J190" s="39">
        <f t="shared" si="20"/>
      </c>
      <c r="K190" s="34"/>
      <c r="L190" s="32">
        <f>IF(K190="","",LOOKUP(K190,Очки!$F$3:$F$104,Очки!$G$3:$G$104))</f>
      </c>
      <c r="M190" s="39">
        <f t="shared" si="21"/>
      </c>
      <c r="N190" s="32">
        <f t="shared" si="26"/>
      </c>
      <c r="O190" s="2">
        <f t="shared" si="22"/>
      </c>
      <c r="P190" s="104"/>
      <c r="Q190" s="90"/>
      <c r="R190" s="76"/>
      <c r="S190" s="78"/>
      <c r="T190" s="76"/>
      <c r="U190" s="78"/>
      <c r="V190" s="76"/>
      <c r="W190" s="78"/>
      <c r="X190" s="104"/>
      <c r="Y190" s="106"/>
    </row>
    <row r="191" spans="1:26" ht="12.75">
      <c r="A191" s="40">
        <v>1</v>
      </c>
      <c r="B191" s="65" t="s">
        <v>203</v>
      </c>
      <c r="C191" s="37">
        <v>1365</v>
      </c>
      <c r="D191" s="87" t="s">
        <v>202</v>
      </c>
      <c r="E191" s="29">
        <v>9</v>
      </c>
      <c r="F191" s="31">
        <f>IF(E191="","",LOOKUP(E191,Очки!$C$3:$C$104,Очки!$B$3:$B$104))</f>
        <v>18</v>
      </c>
      <c r="G191" s="39">
        <f t="shared" si="19"/>
        <v>186</v>
      </c>
      <c r="H191" s="35">
        <v>23</v>
      </c>
      <c r="I191" s="31">
        <f>IF(H191="","",LOOKUP(H191,Очки!$D$3:$D$104,Очки!$B$3:$B$104))</f>
        <v>56</v>
      </c>
      <c r="J191" s="39">
        <f t="shared" si="20"/>
        <v>20</v>
      </c>
      <c r="K191" s="33">
        <v>53.05</v>
      </c>
      <c r="L191" s="31">
        <f>IF(K191="","",LOOKUP(K191,Очки!$F$3:$F$104,Очки!$G$3:$G$104))</f>
        <v>32</v>
      </c>
      <c r="M191" s="39">
        <f t="shared" si="21"/>
        <v>210</v>
      </c>
      <c r="N191" s="31">
        <f>IF(B191="","",SUM(F191,I191,L191))</f>
        <v>106</v>
      </c>
      <c r="O191" s="1">
        <f t="shared" si="22"/>
        <v>186</v>
      </c>
      <c r="P191" s="91">
        <f>IF(N196="",SUM(N191:N195),SUM(N191:N196)-MIN(N191:N196))</f>
        <v>742</v>
      </c>
      <c r="Q191" s="89">
        <f>IF(P191=0,"",RANK(P191,$P$11:$P$310,0))</f>
        <v>20</v>
      </c>
      <c r="R191" s="76">
        <f>IF(S191="",0,(($E$7+1)-S191)*4)</f>
        <v>132</v>
      </c>
      <c r="S191" s="77">
        <v>18</v>
      </c>
      <c r="T191" s="76">
        <f>IF(U191="",0,(($E$7+1)-U191)*4)</f>
        <v>188</v>
      </c>
      <c r="U191" s="77">
        <v>4</v>
      </c>
      <c r="V191" s="76">
        <f>IF(W191="",0,(($E$7+1)-W191)*4)</f>
        <v>132</v>
      </c>
      <c r="W191" s="77">
        <v>18</v>
      </c>
      <c r="X191" s="97">
        <f>IF(D191="","",SUM(P191,R191,T191,V191))</f>
        <v>1194</v>
      </c>
      <c r="Y191" s="94">
        <f>IF(X191="","",RANK(X191,$X$11:$X$310,0))</f>
        <v>8</v>
      </c>
      <c r="Z191" s="45"/>
    </row>
    <row r="192" spans="1:25" ht="12.75">
      <c r="A192" s="40">
        <v>2</v>
      </c>
      <c r="B192" s="65" t="s">
        <v>204</v>
      </c>
      <c r="C192" s="37">
        <v>1291</v>
      </c>
      <c r="D192" s="88"/>
      <c r="E192" s="29">
        <v>37</v>
      </c>
      <c r="F192" s="31">
        <f>IF(E192="","",LOOKUP(E192,Очки!$C$3:$C$104,Очки!$B$3:$B$104))</f>
        <v>74</v>
      </c>
      <c r="G192" s="39">
        <f t="shared" si="19"/>
        <v>11</v>
      </c>
      <c r="H192" s="35">
        <v>17</v>
      </c>
      <c r="I192" s="31">
        <f>IF(H192="","",LOOKUP(H192,Очки!$D$3:$D$104,Очки!$B$3:$B$104))</f>
        <v>44</v>
      </c>
      <c r="J192" s="39">
        <f t="shared" si="20"/>
        <v>84</v>
      </c>
      <c r="K192" s="33">
        <v>38.13</v>
      </c>
      <c r="L192" s="31">
        <f>IF(K192="","",LOOKUP(K192,Очки!$F$3:$F$104,Очки!$G$3:$G$104))</f>
        <v>62</v>
      </c>
      <c r="M192" s="39">
        <f t="shared" si="21"/>
        <v>139</v>
      </c>
      <c r="N192" s="31">
        <f>IF(B192="","",SUM(F192,I192,L192))</f>
        <v>180</v>
      </c>
      <c r="O192" s="1">
        <f t="shared" si="22"/>
        <v>47</v>
      </c>
      <c r="P192" s="92"/>
      <c r="Q192" s="90"/>
      <c r="R192" s="76"/>
      <c r="S192" s="78"/>
      <c r="T192" s="76"/>
      <c r="U192" s="78"/>
      <c r="V192" s="76"/>
      <c r="W192" s="78"/>
      <c r="X192" s="98"/>
      <c r="Y192" s="95"/>
    </row>
    <row r="193" spans="1:25" ht="12.75">
      <c r="A193" s="40">
        <v>3</v>
      </c>
      <c r="B193" s="65" t="s">
        <v>205</v>
      </c>
      <c r="C193" s="37">
        <v>1368</v>
      </c>
      <c r="D193" s="88"/>
      <c r="E193" s="29">
        <v>33</v>
      </c>
      <c r="F193" s="31">
        <f>IF(E193="","",LOOKUP(E193,Очки!$C$3:$C$104,Очки!$B$3:$B$104))</f>
        <v>66</v>
      </c>
      <c r="G193" s="39">
        <f t="shared" si="19"/>
        <v>34</v>
      </c>
      <c r="H193" s="35">
        <v>20</v>
      </c>
      <c r="I193" s="31">
        <f>IF(H193="","",LOOKUP(H193,Очки!$D$3:$D$104,Очки!$B$3:$B$104))</f>
        <v>50</v>
      </c>
      <c r="J193" s="39">
        <f t="shared" si="20"/>
        <v>46</v>
      </c>
      <c r="K193" s="33">
        <v>38.26</v>
      </c>
      <c r="L193" s="31">
        <f>IF(K193="","",LOOKUP(K193,Очки!$F$3:$F$104,Очки!$G$3:$G$104))</f>
        <v>62</v>
      </c>
      <c r="M193" s="39">
        <f t="shared" si="21"/>
        <v>141</v>
      </c>
      <c r="N193" s="31">
        <f aca="true" t="shared" si="27" ref="N193:N202">IF(B193="","",SUM(F193,I193,L193))</f>
        <v>178</v>
      </c>
      <c r="O193" s="1">
        <f t="shared" si="22"/>
        <v>49</v>
      </c>
      <c r="P193" s="92"/>
      <c r="Q193" s="90"/>
      <c r="R193" s="76"/>
      <c r="S193" s="78"/>
      <c r="T193" s="76"/>
      <c r="U193" s="78"/>
      <c r="V193" s="76"/>
      <c r="W193" s="78"/>
      <c r="X193" s="98"/>
      <c r="Y193" s="95"/>
    </row>
    <row r="194" spans="1:25" ht="12.75">
      <c r="A194" s="40">
        <v>4</v>
      </c>
      <c r="B194" s="65" t="s">
        <v>206</v>
      </c>
      <c r="C194" s="37">
        <v>1479</v>
      </c>
      <c r="D194" s="88"/>
      <c r="E194" s="29">
        <v>32</v>
      </c>
      <c r="F194" s="31">
        <f>IF(E194="","",LOOKUP(E194,Очки!$C$3:$C$104,Очки!$B$3:$B$104))</f>
        <v>64</v>
      </c>
      <c r="G194" s="39">
        <f t="shared" si="19"/>
        <v>40</v>
      </c>
      <c r="H194" s="35">
        <v>14</v>
      </c>
      <c r="I194" s="31">
        <f>IF(H194="","",LOOKUP(H194,Очки!$D$3:$D$104,Очки!$B$3:$B$104))</f>
        <v>38</v>
      </c>
      <c r="J194" s="39">
        <f t="shared" si="20"/>
        <v>142</v>
      </c>
      <c r="K194" s="33">
        <v>53.06</v>
      </c>
      <c r="L194" s="31">
        <f>IF(K194="","",LOOKUP(K194,Очки!$F$3:$F$104,Очки!$G$3:$G$104))</f>
        <v>32</v>
      </c>
      <c r="M194" s="39">
        <f t="shared" si="21"/>
        <v>211</v>
      </c>
      <c r="N194" s="31">
        <f t="shared" si="27"/>
        <v>134</v>
      </c>
      <c r="O194" s="1">
        <f t="shared" si="22"/>
        <v>146</v>
      </c>
      <c r="P194" s="92"/>
      <c r="Q194" s="90"/>
      <c r="R194" s="76"/>
      <c r="S194" s="78"/>
      <c r="T194" s="76"/>
      <c r="U194" s="78"/>
      <c r="V194" s="76"/>
      <c r="W194" s="78"/>
      <c r="X194" s="98"/>
      <c r="Y194" s="95"/>
    </row>
    <row r="195" spans="1:25" ht="12.75">
      <c r="A195" s="40">
        <v>5</v>
      </c>
      <c r="B195" s="65" t="s">
        <v>207</v>
      </c>
      <c r="C195" s="37">
        <v>1405</v>
      </c>
      <c r="D195" s="88"/>
      <c r="E195" s="29">
        <v>36</v>
      </c>
      <c r="F195" s="31">
        <f>IF(E195="","",LOOKUP(E195,Очки!$C$3:$C$104,Очки!$B$3:$B$104))</f>
        <v>72</v>
      </c>
      <c r="G195" s="39">
        <f t="shared" si="19"/>
        <v>14</v>
      </c>
      <c r="H195" s="35">
        <v>15</v>
      </c>
      <c r="I195" s="31">
        <f>IF(H195="","",LOOKUP(H195,Очки!$D$3:$D$104,Очки!$B$3:$B$104))</f>
        <v>40</v>
      </c>
      <c r="J195" s="39">
        <f t="shared" si="20"/>
        <v>118</v>
      </c>
      <c r="K195" s="33">
        <v>53.02</v>
      </c>
      <c r="L195" s="31">
        <f>IF(K195="","",LOOKUP(K195,Очки!$F$3:$F$104,Очки!$G$3:$G$104))</f>
        <v>32</v>
      </c>
      <c r="M195" s="39">
        <f t="shared" si="21"/>
        <v>208</v>
      </c>
      <c r="N195" s="31">
        <f t="shared" si="27"/>
        <v>144</v>
      </c>
      <c r="O195" s="1">
        <f t="shared" si="22"/>
        <v>125</v>
      </c>
      <c r="P195" s="92"/>
      <c r="Q195" s="90"/>
      <c r="R195" s="76"/>
      <c r="S195" s="78"/>
      <c r="T195" s="76"/>
      <c r="U195" s="78"/>
      <c r="V195" s="76"/>
      <c r="W195" s="78"/>
      <c r="X195" s="98"/>
      <c r="Y195" s="95"/>
    </row>
    <row r="196" spans="1:25" ht="12.75">
      <c r="A196" s="40">
        <f>IF(B196="","",MAX($A$11:A195)+1)</f>
      </c>
      <c r="B196" s="65"/>
      <c r="C196" s="37"/>
      <c r="D196" s="88"/>
      <c r="E196" s="29"/>
      <c r="F196" s="31">
        <f>IF(E196="","",LOOKUP(E196,Очки!$C$3:$C$104,Очки!$B$3:$B$104))</f>
      </c>
      <c r="G196" s="39">
        <f t="shared" si="19"/>
      </c>
      <c r="H196" s="35"/>
      <c r="I196" s="31">
        <f>IF(H196="","",LOOKUP(H196,Очки!$D$3:$D$104,Очки!$B$3:$B$104))</f>
      </c>
      <c r="J196" s="39">
        <f t="shared" si="20"/>
      </c>
      <c r="K196" s="33"/>
      <c r="L196" s="31">
        <f>IF(K196="","",LOOKUP(K196,Очки!$F$3:$F$104,Очки!$G$3:$G$104))</f>
      </c>
      <c r="M196" s="39">
        <f t="shared" si="21"/>
      </c>
      <c r="N196" s="31">
        <f t="shared" si="27"/>
      </c>
      <c r="O196" s="1">
        <f t="shared" si="22"/>
      </c>
      <c r="P196" s="92"/>
      <c r="Q196" s="90"/>
      <c r="R196" s="76"/>
      <c r="S196" s="78"/>
      <c r="T196" s="76"/>
      <c r="U196" s="78"/>
      <c r="V196" s="76"/>
      <c r="W196" s="78"/>
      <c r="X196" s="98"/>
      <c r="Y196" s="95"/>
    </row>
    <row r="197" spans="1:26" ht="12.75">
      <c r="A197" s="41">
        <v>1</v>
      </c>
      <c r="B197" s="66" t="s">
        <v>210</v>
      </c>
      <c r="C197" s="38">
        <v>1367</v>
      </c>
      <c r="D197" s="107" t="s">
        <v>312</v>
      </c>
      <c r="E197" s="30">
        <v>19</v>
      </c>
      <c r="F197" s="32">
        <f>IF(E197="","",LOOKUP(E197,Очки!$C$3:$C$104,Очки!$B$3:$B$104))</f>
        <v>38</v>
      </c>
      <c r="G197" s="39">
        <f t="shared" si="19"/>
        <v>124</v>
      </c>
      <c r="H197" s="36">
        <v>11</v>
      </c>
      <c r="I197" s="32">
        <f>IF(H197="","",LOOKUP(H197,Очки!$D$3:$D$104,Очки!$B$3:$B$104))</f>
        <v>31</v>
      </c>
      <c r="J197" s="39">
        <f t="shared" si="20"/>
        <v>182</v>
      </c>
      <c r="K197" s="34">
        <v>28.37</v>
      </c>
      <c r="L197" s="32">
        <f>IF(K197="","",LOOKUP(K197,Очки!$F$3:$F$104,Очки!$G$3:$G$104))</f>
        <v>81</v>
      </c>
      <c r="M197" s="39">
        <f t="shared" si="21"/>
        <v>79</v>
      </c>
      <c r="N197" s="32">
        <f t="shared" si="27"/>
        <v>150</v>
      </c>
      <c r="O197" s="2">
        <f t="shared" si="22"/>
        <v>110</v>
      </c>
      <c r="P197" s="109">
        <f>IF(N202="",SUM(N197:N201),SUM(N197:N202)-MIN(N197:N202))</f>
        <v>610</v>
      </c>
      <c r="Q197" s="89">
        <f>IF(P197=0,"",RANK(P197,$P$11:$P$310,0))</f>
        <v>33</v>
      </c>
      <c r="R197" s="76">
        <f>IF(S197="",0,(($E$7+1)-S197)*4)</f>
        <v>160</v>
      </c>
      <c r="S197" s="77">
        <v>11</v>
      </c>
      <c r="T197" s="76">
        <f>IF(U197="",0,(($E$7+1)-U197)*4)</f>
        <v>4</v>
      </c>
      <c r="U197" s="77">
        <v>50</v>
      </c>
      <c r="V197" s="76">
        <f>IF(W197="",0,(($E$7+1)-W197)*4)</f>
        <v>152</v>
      </c>
      <c r="W197" s="77">
        <v>13</v>
      </c>
      <c r="X197" s="103">
        <f>IF(D197="","",SUM(P197,R197,T197,V197))</f>
        <v>926</v>
      </c>
      <c r="Y197" s="105">
        <f>IF(X197="","",RANK(X197,$X$11:$X$310,0))</f>
        <v>29</v>
      </c>
      <c r="Z197" s="45"/>
    </row>
    <row r="198" spans="1:25" ht="12.75">
      <c r="A198" s="41">
        <v>2</v>
      </c>
      <c r="B198" s="66" t="s">
        <v>211</v>
      </c>
      <c r="C198" s="38">
        <v>1431</v>
      </c>
      <c r="D198" s="108"/>
      <c r="E198" s="30">
        <v>30</v>
      </c>
      <c r="F198" s="32">
        <f>IF(E198="","",LOOKUP(E198,Очки!$C$3:$C$104,Очки!$B$3:$B$104))</f>
        <v>60</v>
      </c>
      <c r="G198" s="39">
        <f t="shared" si="19"/>
        <v>54</v>
      </c>
      <c r="H198" s="36">
        <v>16</v>
      </c>
      <c r="I198" s="32">
        <f>IF(H198="","",LOOKUP(H198,Очки!$D$3:$D$104,Очки!$B$3:$B$104))</f>
        <v>42</v>
      </c>
      <c r="J198" s="39">
        <f t="shared" si="20"/>
        <v>98</v>
      </c>
      <c r="K198" s="34">
        <v>61.49</v>
      </c>
      <c r="L198" s="32">
        <f>IF(K198="","",LOOKUP(K198,Очки!$F$3:$F$104,Очки!$G$3:$G$104))</f>
        <v>15</v>
      </c>
      <c r="M198" s="39">
        <f t="shared" si="21"/>
        <v>229</v>
      </c>
      <c r="N198" s="32">
        <f t="shared" si="27"/>
        <v>117</v>
      </c>
      <c r="O198" s="2">
        <f t="shared" si="22"/>
        <v>171</v>
      </c>
      <c r="P198" s="104"/>
      <c r="Q198" s="90"/>
      <c r="R198" s="76"/>
      <c r="S198" s="78"/>
      <c r="T198" s="76"/>
      <c r="U198" s="78"/>
      <c r="V198" s="76"/>
      <c r="W198" s="78"/>
      <c r="X198" s="104"/>
      <c r="Y198" s="106"/>
    </row>
    <row r="199" spans="1:25" ht="12.75">
      <c r="A199" s="41">
        <v>3</v>
      </c>
      <c r="B199" s="66" t="s">
        <v>212</v>
      </c>
      <c r="C199" s="38">
        <v>1169</v>
      </c>
      <c r="D199" s="108"/>
      <c r="E199" s="30">
        <v>0</v>
      </c>
      <c r="F199" s="32">
        <f>IF(E199="","",LOOKUP(E199,Очки!$C$3:$C$104,Очки!$B$3:$B$104))</f>
        <v>0</v>
      </c>
      <c r="G199" s="39">
        <f t="shared" si="19"/>
        <v>228</v>
      </c>
      <c r="H199" s="36">
        <v>19</v>
      </c>
      <c r="I199" s="32">
        <f>IF(H199="","",LOOKUP(H199,Очки!$D$3:$D$104,Очки!$B$3:$B$104))</f>
        <v>48</v>
      </c>
      <c r="J199" s="39">
        <f t="shared" si="20"/>
        <v>62</v>
      </c>
      <c r="K199" s="34">
        <v>42</v>
      </c>
      <c r="L199" s="32">
        <f>IF(K199="","",LOOKUP(K199,Очки!$F$3:$F$104,Очки!$G$3:$G$104))</f>
        <v>55</v>
      </c>
      <c r="M199" s="39">
        <f t="shared" si="21"/>
        <v>159</v>
      </c>
      <c r="N199" s="32">
        <f t="shared" si="27"/>
        <v>103</v>
      </c>
      <c r="O199" s="2">
        <f t="shared" si="22"/>
        <v>197</v>
      </c>
      <c r="P199" s="104"/>
      <c r="Q199" s="90"/>
      <c r="R199" s="76"/>
      <c r="S199" s="78"/>
      <c r="T199" s="76"/>
      <c r="U199" s="78"/>
      <c r="V199" s="76"/>
      <c r="W199" s="78"/>
      <c r="X199" s="104"/>
      <c r="Y199" s="106"/>
    </row>
    <row r="200" spans="1:25" ht="12.75">
      <c r="A200" s="41">
        <v>4</v>
      </c>
      <c r="B200" s="66" t="s">
        <v>213</v>
      </c>
      <c r="C200" s="38">
        <v>1369</v>
      </c>
      <c r="D200" s="108"/>
      <c r="E200" s="30">
        <v>32</v>
      </c>
      <c r="F200" s="32">
        <f>IF(E200="","",LOOKUP(E200,Очки!$C$3:$C$104,Очки!$B$3:$B$104))</f>
        <v>64</v>
      </c>
      <c r="G200" s="39">
        <f t="shared" si="19"/>
        <v>40</v>
      </c>
      <c r="H200" s="36">
        <v>14</v>
      </c>
      <c r="I200" s="32">
        <f>IF(H200="","",LOOKUP(H200,Очки!$D$3:$D$104,Очки!$B$3:$B$104))</f>
        <v>38</v>
      </c>
      <c r="J200" s="39">
        <f t="shared" si="20"/>
        <v>142</v>
      </c>
      <c r="K200" s="34">
        <v>51.18</v>
      </c>
      <c r="L200" s="32">
        <f>IF(K200="","",LOOKUP(K200,Очки!$F$3:$F$104,Очки!$G$3:$G$104))</f>
        <v>36</v>
      </c>
      <c r="M200" s="39">
        <f t="shared" si="21"/>
        <v>203</v>
      </c>
      <c r="N200" s="32">
        <f t="shared" si="27"/>
        <v>138</v>
      </c>
      <c r="O200" s="2">
        <f t="shared" si="22"/>
        <v>139</v>
      </c>
      <c r="P200" s="104"/>
      <c r="Q200" s="90"/>
      <c r="R200" s="76"/>
      <c r="S200" s="78"/>
      <c r="T200" s="76"/>
      <c r="U200" s="78"/>
      <c r="V200" s="76"/>
      <c r="W200" s="78"/>
      <c r="X200" s="104"/>
      <c r="Y200" s="106"/>
    </row>
    <row r="201" spans="1:25" ht="12.75">
      <c r="A201" s="41">
        <v>5</v>
      </c>
      <c r="B201" s="66" t="s">
        <v>214</v>
      </c>
      <c r="C201" s="38">
        <v>1009</v>
      </c>
      <c r="D201" s="108"/>
      <c r="E201" s="30">
        <v>4</v>
      </c>
      <c r="F201" s="32">
        <f>IF(E201="","",LOOKUP(E201,Очки!$C$3:$C$104,Очки!$B$3:$B$104))</f>
        <v>8</v>
      </c>
      <c r="G201" s="39">
        <f t="shared" si="19"/>
        <v>212</v>
      </c>
      <c r="H201" s="36">
        <v>20</v>
      </c>
      <c r="I201" s="32">
        <f>IF(H201="","",LOOKUP(H201,Очки!$D$3:$D$104,Очки!$B$3:$B$104))</f>
        <v>50</v>
      </c>
      <c r="J201" s="39">
        <f t="shared" si="20"/>
        <v>46</v>
      </c>
      <c r="K201" s="34">
        <v>47.01</v>
      </c>
      <c r="L201" s="32">
        <f>IF(K201="","",LOOKUP(K201,Очки!$F$3:$F$104,Очки!$G$3:$G$104))</f>
        <v>44</v>
      </c>
      <c r="M201" s="39">
        <f t="shared" si="21"/>
        <v>186</v>
      </c>
      <c r="N201" s="32">
        <f t="shared" si="27"/>
        <v>102</v>
      </c>
      <c r="O201" s="2">
        <f t="shared" si="22"/>
        <v>198</v>
      </c>
      <c r="P201" s="104"/>
      <c r="Q201" s="90"/>
      <c r="R201" s="76"/>
      <c r="S201" s="78"/>
      <c r="T201" s="76"/>
      <c r="U201" s="78"/>
      <c r="V201" s="76"/>
      <c r="W201" s="78"/>
      <c r="X201" s="104"/>
      <c r="Y201" s="106"/>
    </row>
    <row r="202" spans="1:25" ht="12.75">
      <c r="A202" s="41">
        <f>IF(B202="","",MAX($A$11:A201)+1)</f>
      </c>
      <c r="B202" s="66"/>
      <c r="C202" s="38"/>
      <c r="D202" s="108"/>
      <c r="E202" s="30"/>
      <c r="F202" s="32">
        <f>IF(E202="","",LOOKUP(E202,Очки!$C$3:$C$104,Очки!$B$3:$B$104))</f>
      </c>
      <c r="G202" s="39">
        <f t="shared" si="19"/>
      </c>
      <c r="H202" s="36"/>
      <c r="I202" s="32">
        <f>IF(H202="","",LOOKUP(H202,Очки!$D$3:$D$104,Очки!$B$3:$B$104))</f>
      </c>
      <c r="J202" s="39">
        <f t="shared" si="20"/>
      </c>
      <c r="K202" s="34"/>
      <c r="L202" s="32">
        <f>IF(K202="","",LOOKUP(K202,Очки!$F$3:$F$104,Очки!$G$3:$G$104))</f>
      </c>
      <c r="M202" s="39">
        <f t="shared" si="21"/>
      </c>
      <c r="N202" s="32">
        <f t="shared" si="27"/>
      </c>
      <c r="O202" s="2">
        <f t="shared" si="22"/>
      </c>
      <c r="P202" s="104"/>
      <c r="Q202" s="90"/>
      <c r="R202" s="76"/>
      <c r="S202" s="78"/>
      <c r="T202" s="76"/>
      <c r="U202" s="78"/>
      <c r="V202" s="76"/>
      <c r="W202" s="78"/>
      <c r="X202" s="104"/>
      <c r="Y202" s="106"/>
    </row>
    <row r="203" spans="1:26" ht="12.75">
      <c r="A203" s="40">
        <v>1</v>
      </c>
      <c r="B203" s="65" t="s">
        <v>216</v>
      </c>
      <c r="C203" s="37">
        <v>1372</v>
      </c>
      <c r="D203" s="87" t="s">
        <v>215</v>
      </c>
      <c r="E203" s="29">
        <v>0</v>
      </c>
      <c r="F203" s="31">
        <f>IF(E203="","",LOOKUP(E203,Очки!$C$3:$C$104,Очки!$B$3:$B$104))</f>
        <v>0</v>
      </c>
      <c r="G203" s="39">
        <f aca="true" t="shared" si="28" ref="G203:G266">IF(E203="","",RANK(E203,E$11:E$310,0))</f>
        <v>228</v>
      </c>
      <c r="H203" s="35">
        <v>5</v>
      </c>
      <c r="I203" s="31">
        <f>IF(H203="","",LOOKUP(H203,Очки!$D$3:$D$104,Очки!$B$3:$B$104))</f>
        <v>13</v>
      </c>
      <c r="J203" s="39">
        <f aca="true" t="shared" si="29" ref="J203:J266">IF(H203="","",RANK(H203,H$11:H$310,0))</f>
        <v>236</v>
      </c>
      <c r="K203" s="33">
        <v>63.08</v>
      </c>
      <c r="L203" s="31">
        <f>IF(K203="","",LOOKUP(K203,Очки!$F$3:$F$104,Очки!$G$3:$G$104))</f>
        <v>12</v>
      </c>
      <c r="M203" s="39">
        <f aca="true" t="shared" si="30" ref="M203:M266">IF(K203="","",RANK(K203,K$11:K$310,1))</f>
        <v>231</v>
      </c>
      <c r="N203" s="31">
        <f>IF(B203="","",SUM(F203,I203,L203))</f>
        <v>25</v>
      </c>
      <c r="O203" s="1">
        <f aca="true" t="shared" si="31" ref="O203:O266">IF(N203="","",RANK(N203,N$11:N$310,0))</f>
        <v>245</v>
      </c>
      <c r="P203" s="91">
        <f>IF(N208="",SUM(N203:N207),SUM(N203:N208)-MIN(N203:N208))</f>
        <v>487</v>
      </c>
      <c r="Q203" s="89">
        <f>IF(P203=0,"",RANK(P203,$P$11:$P$310,0))</f>
        <v>42</v>
      </c>
      <c r="R203" s="76">
        <f>IF(S203="",0,(($E$7+1)-S203)*4)</f>
        <v>60</v>
      </c>
      <c r="S203" s="77">
        <v>36</v>
      </c>
      <c r="T203" s="76">
        <f>IF(U203="",0,(($E$7+1)-U203)*4)</f>
        <v>68</v>
      </c>
      <c r="U203" s="77">
        <v>34</v>
      </c>
      <c r="V203" s="76">
        <f>IF(W203="",0,(($E$7+1)-W203)*4)</f>
        <v>4</v>
      </c>
      <c r="W203" s="77">
        <v>50</v>
      </c>
      <c r="X203" s="97">
        <f>IF(D203="","",SUM(P203,R203,T203,V203))</f>
        <v>619</v>
      </c>
      <c r="Y203" s="94">
        <f>IF(X203="","",RANK(X203,$X$11:$X$310,0))</f>
        <v>48</v>
      </c>
      <c r="Z203" s="45"/>
    </row>
    <row r="204" spans="1:25" ht="12.75">
      <c r="A204" s="40">
        <v>2</v>
      </c>
      <c r="B204" s="65" t="s">
        <v>217</v>
      </c>
      <c r="C204" s="37">
        <v>1092</v>
      </c>
      <c r="D204" s="88"/>
      <c r="E204" s="29">
        <v>0</v>
      </c>
      <c r="F204" s="31">
        <f>IF(E204="","",LOOKUP(E204,Очки!$C$3:$C$104,Очки!$B$3:$B$104))</f>
        <v>0</v>
      </c>
      <c r="G204" s="39">
        <f t="shared" si="28"/>
        <v>228</v>
      </c>
      <c r="H204" s="35">
        <v>16</v>
      </c>
      <c r="I204" s="31">
        <f>IF(H204="","",LOOKUP(H204,Очки!$D$3:$D$104,Очки!$B$3:$B$104))</f>
        <v>42</v>
      </c>
      <c r="J204" s="39">
        <f t="shared" si="29"/>
        <v>98</v>
      </c>
      <c r="K204" s="33">
        <v>41.23</v>
      </c>
      <c r="L204" s="31">
        <f>IF(K204="","",LOOKUP(K204,Очки!$F$3:$F$104,Очки!$G$3:$G$104))</f>
        <v>56</v>
      </c>
      <c r="M204" s="39">
        <f t="shared" si="30"/>
        <v>156</v>
      </c>
      <c r="N204" s="31">
        <f>IF(B204="","",SUM(F204,I204,L204))</f>
        <v>98</v>
      </c>
      <c r="O204" s="1">
        <f t="shared" si="31"/>
        <v>205</v>
      </c>
      <c r="P204" s="92"/>
      <c r="Q204" s="90"/>
      <c r="R204" s="76"/>
      <c r="S204" s="78"/>
      <c r="T204" s="76"/>
      <c r="U204" s="78"/>
      <c r="V204" s="76"/>
      <c r="W204" s="78"/>
      <c r="X204" s="98"/>
      <c r="Y204" s="95"/>
    </row>
    <row r="205" spans="1:25" ht="12.75">
      <c r="A205" s="40">
        <v>3</v>
      </c>
      <c r="B205" s="65" t="s">
        <v>218</v>
      </c>
      <c r="C205" s="37">
        <v>1364</v>
      </c>
      <c r="D205" s="88"/>
      <c r="E205" s="29">
        <v>3</v>
      </c>
      <c r="F205" s="31">
        <f>IF(E205="","",LOOKUP(E205,Очки!$C$3:$C$104,Очки!$B$3:$B$104))</f>
        <v>6</v>
      </c>
      <c r="G205" s="39">
        <f t="shared" si="28"/>
        <v>217</v>
      </c>
      <c r="H205" s="35">
        <v>10</v>
      </c>
      <c r="I205" s="31">
        <f>IF(H205="","",LOOKUP(H205,Очки!$D$3:$D$104,Очки!$B$3:$B$104))</f>
        <v>28</v>
      </c>
      <c r="J205" s="39">
        <f t="shared" si="29"/>
        <v>200</v>
      </c>
      <c r="K205" s="33">
        <v>51.15</v>
      </c>
      <c r="L205" s="31">
        <f>IF(K205="","",LOOKUP(K205,Очки!$F$3:$F$104,Очки!$G$3:$G$104))</f>
        <v>36</v>
      </c>
      <c r="M205" s="39">
        <f t="shared" si="30"/>
        <v>202</v>
      </c>
      <c r="N205" s="31">
        <f aca="true" t="shared" si="32" ref="N205:N214">IF(B205="","",SUM(F205,I205,L205))</f>
        <v>70</v>
      </c>
      <c r="O205" s="1">
        <f t="shared" si="31"/>
        <v>227</v>
      </c>
      <c r="P205" s="92"/>
      <c r="Q205" s="90"/>
      <c r="R205" s="76"/>
      <c r="S205" s="78"/>
      <c r="T205" s="76"/>
      <c r="U205" s="78"/>
      <c r="V205" s="76"/>
      <c r="W205" s="78"/>
      <c r="X205" s="98"/>
      <c r="Y205" s="95"/>
    </row>
    <row r="206" spans="1:25" ht="12.75">
      <c r="A206" s="40">
        <v>4</v>
      </c>
      <c r="B206" s="65" t="s">
        <v>219</v>
      </c>
      <c r="C206" s="37">
        <v>1345</v>
      </c>
      <c r="D206" s="88"/>
      <c r="E206" s="29">
        <v>17</v>
      </c>
      <c r="F206" s="31">
        <f>IF(E206="","",LOOKUP(E206,Очки!$C$3:$C$104,Очки!$B$3:$B$104))</f>
        <v>34</v>
      </c>
      <c r="G206" s="39">
        <f t="shared" si="28"/>
        <v>138</v>
      </c>
      <c r="H206" s="35">
        <v>18</v>
      </c>
      <c r="I206" s="31">
        <f>IF(H206="","",LOOKUP(H206,Очки!$D$3:$D$104,Очки!$B$3:$B$104))</f>
        <v>46</v>
      </c>
      <c r="J206" s="39">
        <f t="shared" si="29"/>
        <v>67</v>
      </c>
      <c r="K206" s="33">
        <v>43.42</v>
      </c>
      <c r="L206" s="31">
        <f>IF(K206="","",LOOKUP(K206,Очки!$F$3:$F$104,Очки!$G$3:$G$104))</f>
        <v>51</v>
      </c>
      <c r="M206" s="39">
        <f t="shared" si="30"/>
        <v>170</v>
      </c>
      <c r="N206" s="31">
        <f t="shared" si="32"/>
        <v>131</v>
      </c>
      <c r="O206" s="1">
        <f t="shared" si="31"/>
        <v>153</v>
      </c>
      <c r="P206" s="92"/>
      <c r="Q206" s="90"/>
      <c r="R206" s="76"/>
      <c r="S206" s="78"/>
      <c r="T206" s="76"/>
      <c r="U206" s="78"/>
      <c r="V206" s="76"/>
      <c r="W206" s="78"/>
      <c r="X206" s="98"/>
      <c r="Y206" s="95"/>
    </row>
    <row r="207" spans="1:25" ht="12.75">
      <c r="A207" s="40">
        <v>5</v>
      </c>
      <c r="B207" s="65" t="s">
        <v>220</v>
      </c>
      <c r="C207" s="37">
        <v>1099</v>
      </c>
      <c r="D207" s="88"/>
      <c r="E207" s="29">
        <v>23</v>
      </c>
      <c r="F207" s="31">
        <f>IF(E207="","",LOOKUP(E207,Очки!$C$3:$C$104,Очки!$B$3:$B$104))</f>
        <v>46</v>
      </c>
      <c r="G207" s="39">
        <f t="shared" si="28"/>
        <v>93</v>
      </c>
      <c r="H207" s="35">
        <v>18</v>
      </c>
      <c r="I207" s="31">
        <f>IF(H207="","",LOOKUP(H207,Очки!$D$3:$D$104,Очки!$B$3:$B$104))</f>
        <v>46</v>
      </c>
      <c r="J207" s="39">
        <f t="shared" si="29"/>
        <v>67</v>
      </c>
      <c r="K207" s="33">
        <v>33.4</v>
      </c>
      <c r="L207" s="31">
        <f>IF(K207="","",LOOKUP(K207,Очки!$F$3:$F$104,Очки!$G$3:$G$104))</f>
        <v>71</v>
      </c>
      <c r="M207" s="39">
        <f t="shared" si="30"/>
        <v>109</v>
      </c>
      <c r="N207" s="31">
        <f t="shared" si="32"/>
        <v>163</v>
      </c>
      <c r="O207" s="1">
        <f t="shared" si="31"/>
        <v>79</v>
      </c>
      <c r="P207" s="92"/>
      <c r="Q207" s="90"/>
      <c r="R207" s="76"/>
      <c r="S207" s="78"/>
      <c r="T207" s="76"/>
      <c r="U207" s="78"/>
      <c r="V207" s="76"/>
      <c r="W207" s="78"/>
      <c r="X207" s="98"/>
      <c r="Y207" s="95"/>
    </row>
    <row r="208" spans="1:25" ht="12.75">
      <c r="A208" s="40">
        <f>IF(B208="","",MAX($A$11:A207)+1)</f>
      </c>
      <c r="B208" s="65"/>
      <c r="C208" s="37"/>
      <c r="D208" s="88"/>
      <c r="E208" s="29"/>
      <c r="F208" s="31">
        <f>IF(E208="","",LOOKUP(E208,Очки!$C$3:$C$104,Очки!$B$3:$B$104))</f>
      </c>
      <c r="G208" s="39">
        <f t="shared" si="28"/>
      </c>
      <c r="H208" s="35"/>
      <c r="I208" s="31">
        <f>IF(H208="","",LOOKUP(H208,Очки!$D$3:$D$104,Очки!$B$3:$B$104))</f>
      </c>
      <c r="J208" s="39">
        <f t="shared" si="29"/>
      </c>
      <c r="K208" s="33"/>
      <c r="L208" s="31">
        <f>IF(K208="","",LOOKUP(K208,Очки!$F$3:$F$104,Очки!$G$3:$G$104))</f>
      </c>
      <c r="M208" s="39">
        <f t="shared" si="30"/>
      </c>
      <c r="N208" s="31">
        <f t="shared" si="32"/>
      </c>
      <c r="O208" s="1">
        <f t="shared" si="31"/>
      </c>
      <c r="P208" s="92"/>
      <c r="Q208" s="90"/>
      <c r="R208" s="76"/>
      <c r="S208" s="78"/>
      <c r="T208" s="76"/>
      <c r="U208" s="78"/>
      <c r="V208" s="76"/>
      <c r="W208" s="78"/>
      <c r="X208" s="98"/>
      <c r="Y208" s="95"/>
    </row>
    <row r="209" spans="1:26" ht="12.75">
      <c r="A209" s="41">
        <v>1</v>
      </c>
      <c r="B209" s="66" t="s">
        <v>222</v>
      </c>
      <c r="C209" s="38">
        <v>1474</v>
      </c>
      <c r="D209" s="107" t="s">
        <v>221</v>
      </c>
      <c r="E209" s="30">
        <v>27</v>
      </c>
      <c r="F209" s="32">
        <f>IF(E209="","",LOOKUP(E209,Очки!$C$3:$C$104,Очки!$B$3:$B$104))</f>
        <v>54</v>
      </c>
      <c r="G209" s="39">
        <f t="shared" si="28"/>
        <v>65</v>
      </c>
      <c r="H209" s="36">
        <v>18</v>
      </c>
      <c r="I209" s="32">
        <f>IF(H209="","",LOOKUP(H209,Очки!$D$3:$D$104,Очки!$B$3:$B$104))</f>
        <v>46</v>
      </c>
      <c r="J209" s="39">
        <f t="shared" si="29"/>
        <v>67</v>
      </c>
      <c r="K209" s="34">
        <v>48.3</v>
      </c>
      <c r="L209" s="32">
        <f>IF(K209="","",LOOKUP(K209,Очки!$F$3:$F$104,Очки!$G$3:$G$104))</f>
        <v>42</v>
      </c>
      <c r="M209" s="39">
        <f t="shared" si="30"/>
        <v>189</v>
      </c>
      <c r="N209" s="32">
        <f t="shared" si="32"/>
        <v>142</v>
      </c>
      <c r="O209" s="2">
        <f t="shared" si="31"/>
        <v>129</v>
      </c>
      <c r="P209" s="109">
        <f>IF(N214="",SUM(N209:N213),SUM(N209:N214)-MIN(N209:N214))</f>
        <v>550</v>
      </c>
      <c r="Q209" s="89">
        <f>IF(P209=0,"",RANK(P209,$P$11:$P$310,0))</f>
        <v>37</v>
      </c>
      <c r="R209" s="76">
        <f>IF(S209="",0,(($E$7+1)-S209)*4)</f>
        <v>152</v>
      </c>
      <c r="S209" s="77">
        <v>13</v>
      </c>
      <c r="T209" s="76">
        <f>IF(U209="",0,(($E$7+1)-U209)*4)</f>
        <v>168</v>
      </c>
      <c r="U209" s="77">
        <v>9</v>
      </c>
      <c r="V209" s="76">
        <f>IF(W209="",0,(($E$7+1)-W209)*4)</f>
        <v>200</v>
      </c>
      <c r="W209" s="77">
        <v>1</v>
      </c>
      <c r="X209" s="103">
        <f>IF(D209="","",SUM(P209,R209,T209,V209))</f>
        <v>1070</v>
      </c>
      <c r="Y209" s="105">
        <f>IF(X209="","",RANK(X209,$X$11:$X$310,0))</f>
        <v>17</v>
      </c>
      <c r="Z209" s="45"/>
    </row>
    <row r="210" spans="1:25" ht="12.75">
      <c r="A210" s="41">
        <v>2</v>
      </c>
      <c r="B210" s="66" t="s">
        <v>223</v>
      </c>
      <c r="C210" s="38">
        <v>1346</v>
      </c>
      <c r="D210" s="108"/>
      <c r="E210" s="30">
        <v>5</v>
      </c>
      <c r="F210" s="32">
        <f>IF(E210="","",LOOKUP(E210,Очки!$C$3:$C$104,Очки!$B$3:$B$104))</f>
        <v>10</v>
      </c>
      <c r="G210" s="39">
        <f t="shared" si="28"/>
        <v>207</v>
      </c>
      <c r="H210" s="36">
        <v>16</v>
      </c>
      <c r="I210" s="32">
        <f>IF(H210="","",LOOKUP(H210,Очки!$D$3:$D$104,Очки!$B$3:$B$104))</f>
        <v>42</v>
      </c>
      <c r="J210" s="39">
        <f t="shared" si="29"/>
        <v>98</v>
      </c>
      <c r="K210" s="34">
        <v>42.45</v>
      </c>
      <c r="L210" s="32">
        <f>IF(K210="","",LOOKUP(K210,Очки!$F$3:$F$104,Очки!$G$3:$G$104))</f>
        <v>53</v>
      </c>
      <c r="M210" s="39">
        <f t="shared" si="30"/>
        <v>163</v>
      </c>
      <c r="N210" s="32">
        <f t="shared" si="32"/>
        <v>105</v>
      </c>
      <c r="O210" s="2">
        <f t="shared" si="31"/>
        <v>188</v>
      </c>
      <c r="P210" s="104"/>
      <c r="Q210" s="90"/>
      <c r="R210" s="76"/>
      <c r="S210" s="78"/>
      <c r="T210" s="76"/>
      <c r="U210" s="78"/>
      <c r="V210" s="76"/>
      <c r="W210" s="78"/>
      <c r="X210" s="104"/>
      <c r="Y210" s="106"/>
    </row>
    <row r="211" spans="1:25" ht="12.75">
      <c r="A211" s="41">
        <v>3</v>
      </c>
      <c r="B211" s="66" t="s">
        <v>224</v>
      </c>
      <c r="C211" s="38">
        <v>1453</v>
      </c>
      <c r="D211" s="108"/>
      <c r="E211" s="30">
        <v>19</v>
      </c>
      <c r="F211" s="32">
        <f>IF(E211="","",LOOKUP(E211,Очки!$C$3:$C$104,Очки!$B$3:$B$104))</f>
        <v>38</v>
      </c>
      <c r="G211" s="39">
        <f t="shared" si="28"/>
        <v>124</v>
      </c>
      <c r="H211" s="36">
        <v>16</v>
      </c>
      <c r="I211" s="32">
        <f>IF(H211="","",LOOKUP(H211,Очки!$D$3:$D$104,Очки!$B$3:$B$104))</f>
        <v>42</v>
      </c>
      <c r="J211" s="39">
        <f t="shared" si="29"/>
        <v>98</v>
      </c>
      <c r="K211" s="34">
        <v>42.44</v>
      </c>
      <c r="L211" s="32">
        <f>IF(K211="","",LOOKUP(K211,Очки!$F$3:$F$104,Очки!$G$3:$G$104))</f>
        <v>53</v>
      </c>
      <c r="M211" s="39">
        <f t="shared" si="30"/>
        <v>162</v>
      </c>
      <c r="N211" s="32">
        <f t="shared" si="32"/>
        <v>133</v>
      </c>
      <c r="O211" s="2">
        <f t="shared" si="31"/>
        <v>149</v>
      </c>
      <c r="P211" s="104"/>
      <c r="Q211" s="90"/>
      <c r="R211" s="76"/>
      <c r="S211" s="78"/>
      <c r="T211" s="76"/>
      <c r="U211" s="78"/>
      <c r="V211" s="76"/>
      <c r="W211" s="78"/>
      <c r="X211" s="104"/>
      <c r="Y211" s="106"/>
    </row>
    <row r="212" spans="1:25" ht="12.75">
      <c r="A212" s="41">
        <v>4</v>
      </c>
      <c r="B212" s="66" t="s">
        <v>225</v>
      </c>
      <c r="C212" s="38">
        <v>1448</v>
      </c>
      <c r="D212" s="108"/>
      <c r="E212" s="30">
        <v>0</v>
      </c>
      <c r="F212" s="32">
        <f>IF(E212="","",LOOKUP(E212,Очки!$C$3:$C$104,Очки!$B$3:$B$104))</f>
        <v>0</v>
      </c>
      <c r="G212" s="39">
        <f t="shared" si="28"/>
        <v>228</v>
      </c>
      <c r="H212" s="36">
        <v>21</v>
      </c>
      <c r="I212" s="32">
        <f>IF(H212="","",LOOKUP(H212,Очки!$D$3:$D$104,Очки!$B$3:$B$104))</f>
        <v>52</v>
      </c>
      <c r="J212" s="39">
        <f t="shared" si="29"/>
        <v>35</v>
      </c>
      <c r="K212" s="34">
        <v>56.38</v>
      </c>
      <c r="L212" s="32">
        <f>IF(K212="","",LOOKUP(K212,Очки!$F$3:$F$104,Очки!$G$3:$G$104))</f>
        <v>25</v>
      </c>
      <c r="M212" s="39">
        <f t="shared" si="30"/>
        <v>218</v>
      </c>
      <c r="N212" s="32">
        <f t="shared" si="32"/>
        <v>77</v>
      </c>
      <c r="O212" s="2">
        <f t="shared" si="31"/>
        <v>221</v>
      </c>
      <c r="P212" s="104"/>
      <c r="Q212" s="90"/>
      <c r="R212" s="76"/>
      <c r="S212" s="78"/>
      <c r="T212" s="76"/>
      <c r="U212" s="78"/>
      <c r="V212" s="76"/>
      <c r="W212" s="78"/>
      <c r="X212" s="104"/>
      <c r="Y212" s="106"/>
    </row>
    <row r="213" spans="1:25" ht="12.75">
      <c r="A213" s="41">
        <v>5</v>
      </c>
      <c r="B213" s="66" t="s">
        <v>226</v>
      </c>
      <c r="C213" s="38">
        <v>1049</v>
      </c>
      <c r="D213" s="108"/>
      <c r="E213" s="30">
        <v>14</v>
      </c>
      <c r="F213" s="32">
        <f>IF(E213="","",LOOKUP(E213,Очки!$C$3:$C$104,Очки!$B$3:$B$104))</f>
        <v>28</v>
      </c>
      <c r="G213" s="39">
        <f t="shared" si="28"/>
        <v>156</v>
      </c>
      <c r="H213" s="36">
        <v>15</v>
      </c>
      <c r="I213" s="32">
        <f>IF(H213="","",LOOKUP(H213,Очки!$D$3:$D$104,Очки!$B$3:$B$104))</f>
        <v>40</v>
      </c>
      <c r="J213" s="39">
        <f t="shared" si="29"/>
        <v>118</v>
      </c>
      <c r="K213" s="34">
        <v>56.42</v>
      </c>
      <c r="L213" s="32">
        <f>IF(K213="","",LOOKUP(K213,Очки!$F$3:$F$104,Очки!$G$3:$G$104))</f>
        <v>25</v>
      </c>
      <c r="M213" s="39">
        <f t="shared" si="30"/>
        <v>219</v>
      </c>
      <c r="N213" s="32">
        <f t="shared" si="32"/>
        <v>93</v>
      </c>
      <c r="O213" s="2">
        <f t="shared" si="31"/>
        <v>213</v>
      </c>
      <c r="P213" s="104"/>
      <c r="Q213" s="90"/>
      <c r="R213" s="76"/>
      <c r="S213" s="78"/>
      <c r="T213" s="76"/>
      <c r="U213" s="78"/>
      <c r="V213" s="76"/>
      <c r="W213" s="78"/>
      <c r="X213" s="104"/>
      <c r="Y213" s="106"/>
    </row>
    <row r="214" spans="1:25" ht="12.75">
      <c r="A214" s="41">
        <f>IF(B214="","",MAX($A$11:A213)+1)</f>
      </c>
      <c r="B214" s="66"/>
      <c r="C214" s="38"/>
      <c r="D214" s="108"/>
      <c r="E214" s="30"/>
      <c r="F214" s="32">
        <f>IF(E214="","",LOOKUP(E214,Очки!$C$3:$C$104,Очки!$B$3:$B$104))</f>
      </c>
      <c r="G214" s="39">
        <f t="shared" si="28"/>
      </c>
      <c r="H214" s="36"/>
      <c r="I214" s="32">
        <f>IF(H214="","",LOOKUP(H214,Очки!$D$3:$D$104,Очки!$B$3:$B$104))</f>
      </c>
      <c r="J214" s="39">
        <f t="shared" si="29"/>
      </c>
      <c r="K214" s="34"/>
      <c r="L214" s="32">
        <f>IF(K214="","",LOOKUP(K214,Очки!$F$3:$F$104,Очки!$G$3:$G$104))</f>
      </c>
      <c r="M214" s="39">
        <f t="shared" si="30"/>
      </c>
      <c r="N214" s="32">
        <f t="shared" si="32"/>
      </c>
      <c r="O214" s="2">
        <f t="shared" si="31"/>
      </c>
      <c r="P214" s="104"/>
      <c r="Q214" s="90"/>
      <c r="R214" s="76"/>
      <c r="S214" s="78"/>
      <c r="T214" s="76"/>
      <c r="U214" s="78"/>
      <c r="V214" s="76"/>
      <c r="W214" s="78"/>
      <c r="X214" s="104"/>
      <c r="Y214" s="106"/>
    </row>
    <row r="215" spans="1:26" ht="12.75">
      <c r="A215" s="40">
        <v>1</v>
      </c>
      <c r="B215" s="65" t="s">
        <v>228</v>
      </c>
      <c r="C215" s="37">
        <v>1454</v>
      </c>
      <c r="D215" s="87" t="s">
        <v>227</v>
      </c>
      <c r="E215" s="29">
        <v>31</v>
      </c>
      <c r="F215" s="31">
        <f>IF(E215="","",LOOKUP(E215,Очки!$C$3:$C$104,Очки!$B$3:$B$104))</f>
        <v>62</v>
      </c>
      <c r="G215" s="39">
        <f t="shared" si="28"/>
        <v>47</v>
      </c>
      <c r="H215" s="35">
        <v>13</v>
      </c>
      <c r="I215" s="31">
        <f>IF(H215="","",LOOKUP(H215,Очки!$D$3:$D$104,Очки!$B$3:$B$104))</f>
        <v>36</v>
      </c>
      <c r="J215" s="39">
        <f t="shared" si="29"/>
        <v>154</v>
      </c>
      <c r="K215" s="33">
        <v>24.19</v>
      </c>
      <c r="L215" s="31">
        <f>IF(K215="","",LOOKUP(K215,Очки!$F$3:$F$104,Очки!$G$3:$G$104))</f>
        <v>90</v>
      </c>
      <c r="M215" s="39">
        <f t="shared" si="30"/>
        <v>35</v>
      </c>
      <c r="N215" s="31">
        <f>IF(B215="","",SUM(F215,I215,L215))</f>
        <v>188</v>
      </c>
      <c r="O215" s="1">
        <f t="shared" si="31"/>
        <v>34</v>
      </c>
      <c r="P215" s="91">
        <f>IF(N220="",SUM(N215:N219),SUM(N215:N220)-MIN(N215:N220))</f>
        <v>973</v>
      </c>
      <c r="Q215" s="89">
        <f>IF(P215=0,"",RANK(P215,$P$11:$P$310,0))</f>
        <v>4</v>
      </c>
      <c r="R215" s="76">
        <f>IF(S215="",0,(($E$7+1)-S215)*4)</f>
        <v>100</v>
      </c>
      <c r="S215" s="77">
        <v>26</v>
      </c>
      <c r="T215" s="76">
        <f>IF(U215="",0,(($E$7+1)-U215)*4)</f>
        <v>32</v>
      </c>
      <c r="U215" s="77">
        <v>43</v>
      </c>
      <c r="V215" s="76">
        <f>IF(W215="",0,(($E$7+1)-W215)*4)</f>
        <v>4</v>
      </c>
      <c r="W215" s="77">
        <v>50</v>
      </c>
      <c r="X215" s="97">
        <f>IF(D215="","",SUM(P215,R215,T215,V215))</f>
        <v>1109</v>
      </c>
      <c r="Y215" s="94">
        <f>IF(X215="","",RANK(X215,$X$11:$X$310,0))</f>
        <v>15</v>
      </c>
      <c r="Z215" s="45"/>
    </row>
    <row r="216" spans="1:25" ht="12.75">
      <c r="A216" s="40">
        <v>2</v>
      </c>
      <c r="B216" s="65" t="s">
        <v>229</v>
      </c>
      <c r="C216" s="37">
        <v>1392</v>
      </c>
      <c r="D216" s="88"/>
      <c r="E216" s="29">
        <v>33</v>
      </c>
      <c r="F216" s="31">
        <f>IF(E216="","",LOOKUP(E216,Очки!$C$3:$C$104,Очки!$B$3:$B$104))</f>
        <v>66</v>
      </c>
      <c r="G216" s="39">
        <f t="shared" si="28"/>
        <v>34</v>
      </c>
      <c r="H216" s="35">
        <v>15</v>
      </c>
      <c r="I216" s="31">
        <f>IF(H216="","",LOOKUP(H216,Очки!$D$3:$D$104,Очки!$B$3:$B$104))</f>
        <v>40</v>
      </c>
      <c r="J216" s="39">
        <f t="shared" si="29"/>
        <v>118</v>
      </c>
      <c r="K216" s="33">
        <v>23.47</v>
      </c>
      <c r="L216" s="31">
        <f>IF(K216="","",LOOKUP(K216,Очки!$F$3:$F$104,Очки!$G$3:$G$104))</f>
        <v>91</v>
      </c>
      <c r="M216" s="39">
        <f t="shared" si="30"/>
        <v>26</v>
      </c>
      <c r="N216" s="31">
        <f>IF(B216="","",SUM(F216,I216,L216))</f>
        <v>197</v>
      </c>
      <c r="O216" s="1">
        <f t="shared" si="31"/>
        <v>26</v>
      </c>
      <c r="P216" s="92"/>
      <c r="Q216" s="90"/>
      <c r="R216" s="76"/>
      <c r="S216" s="78"/>
      <c r="T216" s="76"/>
      <c r="U216" s="78"/>
      <c r="V216" s="76"/>
      <c r="W216" s="78"/>
      <c r="X216" s="98"/>
      <c r="Y216" s="95"/>
    </row>
    <row r="217" spans="1:25" ht="12.75">
      <c r="A217" s="40">
        <v>3</v>
      </c>
      <c r="B217" s="65" t="s">
        <v>230</v>
      </c>
      <c r="C217" s="37">
        <v>1119</v>
      </c>
      <c r="D217" s="88"/>
      <c r="E217" s="29">
        <v>30</v>
      </c>
      <c r="F217" s="31">
        <f>IF(E217="","",LOOKUP(E217,Очки!$C$3:$C$104,Очки!$B$3:$B$104))</f>
        <v>60</v>
      </c>
      <c r="G217" s="39">
        <f t="shared" si="28"/>
        <v>54</v>
      </c>
      <c r="H217" s="35">
        <v>20</v>
      </c>
      <c r="I217" s="31">
        <f>IF(H217="","",LOOKUP(H217,Очки!$D$3:$D$104,Очки!$B$3:$B$104))</f>
        <v>50</v>
      </c>
      <c r="J217" s="39">
        <f t="shared" si="29"/>
        <v>46</v>
      </c>
      <c r="K217" s="33">
        <v>26.37</v>
      </c>
      <c r="L217" s="31">
        <f>IF(K217="","",LOOKUP(K217,Очки!$F$3:$F$104,Очки!$G$3:$G$104))</f>
        <v>85</v>
      </c>
      <c r="M217" s="39">
        <f t="shared" si="30"/>
        <v>59</v>
      </c>
      <c r="N217" s="31">
        <f aca="true" t="shared" si="33" ref="N217:N226">IF(B217="","",SUM(F217,I217,L217))</f>
        <v>195</v>
      </c>
      <c r="O217" s="1">
        <f t="shared" si="31"/>
        <v>28</v>
      </c>
      <c r="P217" s="92"/>
      <c r="Q217" s="90"/>
      <c r="R217" s="76"/>
      <c r="S217" s="78"/>
      <c r="T217" s="76"/>
      <c r="U217" s="78"/>
      <c r="V217" s="76"/>
      <c r="W217" s="78"/>
      <c r="X217" s="98"/>
      <c r="Y217" s="95"/>
    </row>
    <row r="218" spans="1:25" ht="12.75">
      <c r="A218" s="40">
        <v>4</v>
      </c>
      <c r="B218" s="65" t="s">
        <v>231</v>
      </c>
      <c r="C218" s="37">
        <v>1456</v>
      </c>
      <c r="D218" s="88"/>
      <c r="E218" s="29">
        <v>26</v>
      </c>
      <c r="F218" s="31">
        <f>IF(E218="","",LOOKUP(E218,Очки!$C$3:$C$104,Очки!$B$3:$B$104))</f>
        <v>52</v>
      </c>
      <c r="G218" s="39">
        <f t="shared" si="28"/>
        <v>72</v>
      </c>
      <c r="H218" s="35">
        <v>20</v>
      </c>
      <c r="I218" s="31">
        <f>IF(H218="","",LOOKUP(H218,Очки!$D$3:$D$104,Очки!$B$3:$B$104))</f>
        <v>50</v>
      </c>
      <c r="J218" s="39">
        <f t="shared" si="29"/>
        <v>46</v>
      </c>
      <c r="K218" s="33">
        <v>29.1</v>
      </c>
      <c r="L218" s="31">
        <f>IF(K218="","",LOOKUP(K218,Очки!$F$3:$F$104,Очки!$G$3:$G$104))</f>
        <v>80</v>
      </c>
      <c r="M218" s="39">
        <f t="shared" si="30"/>
        <v>83</v>
      </c>
      <c r="N218" s="31">
        <f t="shared" si="33"/>
        <v>182</v>
      </c>
      <c r="O218" s="1">
        <f t="shared" si="31"/>
        <v>42</v>
      </c>
      <c r="P218" s="92"/>
      <c r="Q218" s="90"/>
      <c r="R218" s="76"/>
      <c r="S218" s="78"/>
      <c r="T218" s="76"/>
      <c r="U218" s="78"/>
      <c r="V218" s="76"/>
      <c r="W218" s="78"/>
      <c r="X218" s="98"/>
      <c r="Y218" s="95"/>
    </row>
    <row r="219" spans="1:25" ht="12.75">
      <c r="A219" s="40">
        <v>5</v>
      </c>
      <c r="B219" s="65" t="s">
        <v>232</v>
      </c>
      <c r="C219" s="37">
        <v>1398</v>
      </c>
      <c r="D219" s="88"/>
      <c r="E219" s="29">
        <v>31</v>
      </c>
      <c r="F219" s="31">
        <f>IF(E219="","",LOOKUP(E219,Очки!$C$3:$C$104,Очки!$B$3:$B$104))</f>
        <v>62</v>
      </c>
      <c r="G219" s="39">
        <f t="shared" si="28"/>
        <v>47</v>
      </c>
      <c r="H219" s="35">
        <v>22</v>
      </c>
      <c r="I219" s="31">
        <f>IF(H219="","",LOOKUP(H219,Очки!$D$3:$D$104,Очки!$B$3:$B$104))</f>
        <v>54</v>
      </c>
      <c r="J219" s="39">
        <f t="shared" si="29"/>
        <v>27</v>
      </c>
      <c r="K219" s="33">
        <v>21.45</v>
      </c>
      <c r="L219" s="31">
        <f>IF(K219="","",LOOKUP(K219,Очки!$F$3:$F$104,Очки!$G$3:$G$104))</f>
        <v>95</v>
      </c>
      <c r="M219" s="39">
        <f t="shared" si="30"/>
        <v>8</v>
      </c>
      <c r="N219" s="31">
        <f t="shared" si="33"/>
        <v>211</v>
      </c>
      <c r="O219" s="1">
        <f t="shared" si="31"/>
        <v>14</v>
      </c>
      <c r="P219" s="92"/>
      <c r="Q219" s="90"/>
      <c r="R219" s="76"/>
      <c r="S219" s="78"/>
      <c r="T219" s="76"/>
      <c r="U219" s="78"/>
      <c r="V219" s="76"/>
      <c r="W219" s="78"/>
      <c r="X219" s="98"/>
      <c r="Y219" s="95"/>
    </row>
    <row r="220" spans="1:25" ht="12.75">
      <c r="A220" s="40">
        <f>IF(B220="","",MAX($A$11:A219)+1)</f>
      </c>
      <c r="B220" s="65"/>
      <c r="C220" s="37"/>
      <c r="D220" s="88"/>
      <c r="E220" s="29"/>
      <c r="F220" s="31">
        <f>IF(E220="","",LOOKUP(E220,Очки!$C$3:$C$104,Очки!$B$3:$B$104))</f>
      </c>
      <c r="G220" s="39">
        <f t="shared" si="28"/>
      </c>
      <c r="H220" s="35"/>
      <c r="I220" s="31">
        <f>IF(H220="","",LOOKUP(H220,Очки!$D$3:$D$104,Очки!$B$3:$B$104))</f>
      </c>
      <c r="J220" s="39">
        <f t="shared" si="29"/>
      </c>
      <c r="K220" s="33"/>
      <c r="L220" s="31">
        <f>IF(K220="","",LOOKUP(K220,Очки!$F$3:$F$104,Очки!$G$3:$G$104))</f>
      </c>
      <c r="M220" s="39">
        <f t="shared" si="30"/>
      </c>
      <c r="N220" s="31">
        <f t="shared" si="33"/>
      </c>
      <c r="O220" s="1">
        <f t="shared" si="31"/>
      </c>
      <c r="P220" s="92"/>
      <c r="Q220" s="90"/>
      <c r="R220" s="76"/>
      <c r="S220" s="78"/>
      <c r="T220" s="76"/>
      <c r="U220" s="78"/>
      <c r="V220" s="76"/>
      <c r="W220" s="78"/>
      <c r="X220" s="98"/>
      <c r="Y220" s="95"/>
    </row>
    <row r="221" spans="1:26" ht="12.75">
      <c r="A221" s="41">
        <v>1</v>
      </c>
      <c r="B221" s="66" t="s">
        <v>234</v>
      </c>
      <c r="C221" s="38">
        <v>1393</v>
      </c>
      <c r="D221" s="107" t="s">
        <v>233</v>
      </c>
      <c r="E221" s="30">
        <v>23</v>
      </c>
      <c r="F221" s="32">
        <f>IF(E221="","",LOOKUP(E221,Очки!$C$3:$C$104,Очки!$B$3:$B$104))</f>
        <v>46</v>
      </c>
      <c r="G221" s="39">
        <f t="shared" si="28"/>
        <v>93</v>
      </c>
      <c r="H221" s="36">
        <v>9</v>
      </c>
      <c r="I221" s="32">
        <f>IF(H221="","",LOOKUP(H221,Очки!$D$3:$D$104,Очки!$B$3:$B$104))</f>
        <v>25</v>
      </c>
      <c r="J221" s="39">
        <f t="shared" si="29"/>
        <v>219</v>
      </c>
      <c r="K221" s="34">
        <v>37.45</v>
      </c>
      <c r="L221" s="32">
        <f>IF(K221="","",LOOKUP(K221,Очки!$F$3:$F$104,Очки!$G$3:$G$104))</f>
        <v>63</v>
      </c>
      <c r="M221" s="39">
        <f t="shared" si="30"/>
        <v>136</v>
      </c>
      <c r="N221" s="32">
        <f t="shared" si="33"/>
        <v>134</v>
      </c>
      <c r="O221" s="2">
        <f t="shared" si="31"/>
        <v>146</v>
      </c>
      <c r="P221" s="109">
        <f>IF(N226="",SUM(N221:N225),SUM(N221:N226)-MIN(N221:N226))</f>
        <v>711</v>
      </c>
      <c r="Q221" s="89">
        <f>IF(P221=0,"",RANK(P221,$P$11:$P$310,0))</f>
        <v>24</v>
      </c>
      <c r="R221" s="76">
        <f>IF(S221="",0,(($E$7+1)-S221)*4)</f>
        <v>172</v>
      </c>
      <c r="S221" s="77">
        <v>8</v>
      </c>
      <c r="T221" s="76">
        <f>IF(U221="",0,(($E$7+1)-U221)*4)</f>
        <v>152</v>
      </c>
      <c r="U221" s="77">
        <v>13</v>
      </c>
      <c r="V221" s="76">
        <f>IF(W221="",0,(($E$7+1)-W221)*4)</f>
        <v>112</v>
      </c>
      <c r="W221" s="77">
        <v>23</v>
      </c>
      <c r="X221" s="103">
        <f>IF(D221="","",SUM(P221,R221,T221,V221))</f>
        <v>1147</v>
      </c>
      <c r="Y221" s="105">
        <f>IF(X221="","",RANK(X221,$X$11:$X$310,0))</f>
        <v>12</v>
      </c>
      <c r="Z221" s="45"/>
    </row>
    <row r="222" spans="1:25" ht="12.75">
      <c r="A222" s="41">
        <v>2</v>
      </c>
      <c r="B222" s="66" t="s">
        <v>235</v>
      </c>
      <c r="C222" s="38">
        <v>1249</v>
      </c>
      <c r="D222" s="108"/>
      <c r="E222" s="30">
        <v>17</v>
      </c>
      <c r="F222" s="32">
        <f>IF(E222="","",LOOKUP(E222,Очки!$C$3:$C$104,Очки!$B$3:$B$104))</f>
        <v>34</v>
      </c>
      <c r="G222" s="39">
        <f t="shared" si="28"/>
        <v>138</v>
      </c>
      <c r="H222" s="36">
        <v>17</v>
      </c>
      <c r="I222" s="32">
        <f>IF(H222="","",LOOKUP(H222,Очки!$D$3:$D$104,Очки!$B$3:$B$104))</f>
        <v>44</v>
      </c>
      <c r="J222" s="39">
        <f t="shared" si="29"/>
        <v>84</v>
      </c>
      <c r="K222" s="34">
        <v>35.27</v>
      </c>
      <c r="L222" s="32">
        <f>IF(K222="","",LOOKUP(K222,Очки!$F$3:$F$104,Очки!$G$3:$G$104))</f>
        <v>68</v>
      </c>
      <c r="M222" s="39">
        <f t="shared" si="30"/>
        <v>121</v>
      </c>
      <c r="N222" s="32">
        <f t="shared" si="33"/>
        <v>146</v>
      </c>
      <c r="O222" s="2">
        <f t="shared" si="31"/>
        <v>122</v>
      </c>
      <c r="P222" s="104"/>
      <c r="Q222" s="90"/>
      <c r="R222" s="76"/>
      <c r="S222" s="78"/>
      <c r="T222" s="76"/>
      <c r="U222" s="78"/>
      <c r="V222" s="76"/>
      <c r="W222" s="78"/>
      <c r="X222" s="104"/>
      <c r="Y222" s="106"/>
    </row>
    <row r="223" spans="1:25" ht="12.75">
      <c r="A223" s="41">
        <v>3</v>
      </c>
      <c r="B223" s="66" t="s">
        <v>236</v>
      </c>
      <c r="C223" s="38">
        <v>1298</v>
      </c>
      <c r="D223" s="108"/>
      <c r="E223" s="30">
        <v>28</v>
      </c>
      <c r="F223" s="32">
        <f>IF(E223="","",LOOKUP(E223,Очки!$C$3:$C$104,Очки!$B$3:$B$104))</f>
        <v>56</v>
      </c>
      <c r="G223" s="39">
        <f t="shared" si="28"/>
        <v>61</v>
      </c>
      <c r="H223" s="36">
        <v>17</v>
      </c>
      <c r="I223" s="32">
        <f>IF(H223="","",LOOKUP(H223,Очки!$D$3:$D$104,Очки!$B$3:$B$104))</f>
        <v>44</v>
      </c>
      <c r="J223" s="39">
        <f t="shared" si="29"/>
        <v>84</v>
      </c>
      <c r="K223" s="34">
        <v>45.03</v>
      </c>
      <c r="L223" s="32">
        <f>IF(K223="","",LOOKUP(K223,Очки!$F$3:$F$104,Очки!$G$3:$G$104))</f>
        <v>48</v>
      </c>
      <c r="M223" s="39">
        <f t="shared" si="30"/>
        <v>178</v>
      </c>
      <c r="N223" s="32">
        <f t="shared" si="33"/>
        <v>148</v>
      </c>
      <c r="O223" s="2">
        <f t="shared" si="31"/>
        <v>114</v>
      </c>
      <c r="P223" s="104"/>
      <c r="Q223" s="90"/>
      <c r="R223" s="76"/>
      <c r="S223" s="78"/>
      <c r="T223" s="76"/>
      <c r="U223" s="78"/>
      <c r="V223" s="76"/>
      <c r="W223" s="78"/>
      <c r="X223" s="104"/>
      <c r="Y223" s="106"/>
    </row>
    <row r="224" spans="1:25" ht="12.75">
      <c r="A224" s="41">
        <v>4</v>
      </c>
      <c r="B224" s="66" t="s">
        <v>237</v>
      </c>
      <c r="C224" s="38">
        <v>1359</v>
      </c>
      <c r="D224" s="108"/>
      <c r="E224" s="30">
        <v>23</v>
      </c>
      <c r="F224" s="32">
        <f>IF(E224="","",LOOKUP(E224,Очки!$C$3:$C$104,Очки!$B$3:$B$104))</f>
        <v>46</v>
      </c>
      <c r="G224" s="39">
        <f t="shared" si="28"/>
        <v>93</v>
      </c>
      <c r="H224" s="36">
        <v>20</v>
      </c>
      <c r="I224" s="32">
        <f>IF(H224="","",LOOKUP(H224,Очки!$D$3:$D$104,Очки!$B$3:$B$104))</f>
        <v>50</v>
      </c>
      <c r="J224" s="39">
        <f t="shared" si="29"/>
        <v>46</v>
      </c>
      <c r="K224" s="34">
        <v>39.03</v>
      </c>
      <c r="L224" s="32">
        <f>IF(K224="","",LOOKUP(K224,Очки!$F$3:$F$104,Очки!$G$3:$G$104))</f>
        <v>60</v>
      </c>
      <c r="M224" s="39">
        <f t="shared" si="30"/>
        <v>145</v>
      </c>
      <c r="N224" s="32">
        <f t="shared" si="33"/>
        <v>156</v>
      </c>
      <c r="O224" s="2">
        <f t="shared" si="31"/>
        <v>92</v>
      </c>
      <c r="P224" s="104"/>
      <c r="Q224" s="90"/>
      <c r="R224" s="76"/>
      <c r="S224" s="78"/>
      <c r="T224" s="76"/>
      <c r="U224" s="78"/>
      <c r="V224" s="76"/>
      <c r="W224" s="78"/>
      <c r="X224" s="104"/>
      <c r="Y224" s="106"/>
    </row>
    <row r="225" spans="1:25" ht="12.75">
      <c r="A225" s="41">
        <v>5</v>
      </c>
      <c r="B225" s="66" t="s">
        <v>238</v>
      </c>
      <c r="C225" s="38">
        <v>1343</v>
      </c>
      <c r="D225" s="108"/>
      <c r="E225" s="30">
        <v>31</v>
      </c>
      <c r="F225" s="32">
        <f>IF(E225="","",LOOKUP(E225,Очки!$C$3:$C$104,Очки!$B$3:$B$104))</f>
        <v>62</v>
      </c>
      <c r="G225" s="39">
        <f t="shared" si="28"/>
        <v>47</v>
      </c>
      <c r="H225" s="36">
        <v>11</v>
      </c>
      <c r="I225" s="32">
        <f>IF(H225="","",LOOKUP(H225,Очки!$D$3:$D$104,Очки!$B$3:$B$104))</f>
        <v>31</v>
      </c>
      <c r="J225" s="39">
        <f t="shared" si="29"/>
        <v>182</v>
      </c>
      <c r="K225" s="34">
        <v>52.04</v>
      </c>
      <c r="L225" s="32">
        <f>IF(K225="","",LOOKUP(K225,Очки!$F$3:$F$104,Очки!$G$3:$G$104))</f>
        <v>34</v>
      </c>
      <c r="M225" s="39">
        <f t="shared" si="30"/>
        <v>205</v>
      </c>
      <c r="N225" s="32">
        <f t="shared" si="33"/>
        <v>127</v>
      </c>
      <c r="O225" s="2">
        <f t="shared" si="31"/>
        <v>159</v>
      </c>
      <c r="P225" s="104"/>
      <c r="Q225" s="90"/>
      <c r="R225" s="76"/>
      <c r="S225" s="78"/>
      <c r="T225" s="76"/>
      <c r="U225" s="78"/>
      <c r="V225" s="76"/>
      <c r="W225" s="78"/>
      <c r="X225" s="104"/>
      <c r="Y225" s="106"/>
    </row>
    <row r="226" spans="1:25" ht="12.75">
      <c r="A226" s="41">
        <f>IF(B226="","",MAX($A$11:A225)+1)</f>
      </c>
      <c r="B226" s="66"/>
      <c r="C226" s="38"/>
      <c r="D226" s="108"/>
      <c r="E226" s="30"/>
      <c r="F226" s="32">
        <f>IF(E226="","",LOOKUP(E226,Очки!$C$3:$C$104,Очки!$B$3:$B$104))</f>
      </c>
      <c r="G226" s="39">
        <f t="shared" si="28"/>
      </c>
      <c r="H226" s="36"/>
      <c r="I226" s="32">
        <f>IF(H226="","",LOOKUP(H226,Очки!$D$3:$D$104,Очки!$B$3:$B$104))</f>
      </c>
      <c r="J226" s="39">
        <f t="shared" si="29"/>
      </c>
      <c r="K226" s="34"/>
      <c r="L226" s="32">
        <f>IF(K226="","",LOOKUP(K226,Очки!$F$3:$F$104,Очки!$G$3:$G$104))</f>
      </c>
      <c r="M226" s="39">
        <f t="shared" si="30"/>
      </c>
      <c r="N226" s="32">
        <f t="shared" si="33"/>
      </c>
      <c r="O226" s="2">
        <f t="shared" si="31"/>
      </c>
      <c r="P226" s="104"/>
      <c r="Q226" s="90"/>
      <c r="R226" s="76"/>
      <c r="S226" s="78"/>
      <c r="T226" s="76"/>
      <c r="U226" s="78"/>
      <c r="V226" s="76"/>
      <c r="W226" s="78"/>
      <c r="X226" s="104"/>
      <c r="Y226" s="106"/>
    </row>
    <row r="227" spans="1:26" ht="12.75">
      <c r="A227" s="40">
        <v>1</v>
      </c>
      <c r="B227" s="68" t="s">
        <v>240</v>
      </c>
      <c r="C227" s="37">
        <v>1432</v>
      </c>
      <c r="D227" s="87" t="s">
        <v>239</v>
      </c>
      <c r="E227" s="29">
        <v>23</v>
      </c>
      <c r="F227" s="31">
        <f>IF(E227="","",LOOKUP(E227,Очки!$C$3:$C$104,Очки!$B$3:$B$104))</f>
        <v>46</v>
      </c>
      <c r="G227" s="39">
        <f t="shared" si="28"/>
        <v>93</v>
      </c>
      <c r="H227" s="35">
        <v>5</v>
      </c>
      <c r="I227" s="31">
        <f>IF(H227="","",LOOKUP(H227,Очки!$D$3:$D$104,Очки!$B$3:$B$104))</f>
        <v>13</v>
      </c>
      <c r="J227" s="39">
        <f t="shared" si="29"/>
        <v>236</v>
      </c>
      <c r="K227" s="74">
        <v>39.05</v>
      </c>
      <c r="L227" s="31">
        <f>IF(K227="","",LOOKUP(K227,Очки!$F$3:$F$104,Очки!$G$3:$G$104))</f>
        <v>60</v>
      </c>
      <c r="M227" s="39">
        <f t="shared" si="30"/>
        <v>146</v>
      </c>
      <c r="N227" s="31">
        <f>IF(B227="","",SUM(F227,I227,L227))</f>
        <v>119</v>
      </c>
      <c r="O227" s="1">
        <f t="shared" si="31"/>
        <v>170</v>
      </c>
      <c r="P227" s="91">
        <f>IF(N232="",SUM(N227:N231),SUM(N227:N232)-MIN(N227:N232))</f>
        <v>508</v>
      </c>
      <c r="Q227" s="89">
        <f>IF(P227=0,"",RANK(P227,$P$11:$P$310,0))</f>
        <v>41</v>
      </c>
      <c r="R227" s="76">
        <f>IF(S227="",0,(($E$7+1)-S227)*4)</f>
        <v>4</v>
      </c>
      <c r="S227" s="77">
        <v>50</v>
      </c>
      <c r="T227" s="76">
        <f>IF(U227="",0,(($E$7+1)-U227)*4)</f>
        <v>4</v>
      </c>
      <c r="U227" s="77">
        <v>50</v>
      </c>
      <c r="V227" s="76">
        <f>IF(W227="",0,(($E$7+1)-W227)*4)</f>
        <v>136</v>
      </c>
      <c r="W227" s="77">
        <v>17</v>
      </c>
      <c r="X227" s="97">
        <f>IF(D227="","",SUM(P227,R227,T227,V227))</f>
        <v>652</v>
      </c>
      <c r="Y227" s="94">
        <f>IF(X227="","",RANK(X227,$X$11:$X$310,0))</f>
        <v>46</v>
      </c>
      <c r="Z227" s="45"/>
    </row>
    <row r="228" spans="1:25" ht="12.75">
      <c r="A228" s="40">
        <v>2</v>
      </c>
      <c r="B228" s="65" t="s">
        <v>241</v>
      </c>
      <c r="C228" s="37">
        <v>1457</v>
      </c>
      <c r="D228" s="88"/>
      <c r="E228" s="29">
        <v>3</v>
      </c>
      <c r="F228" s="31">
        <f>IF(E228="","",LOOKUP(E228,Очки!$C$3:$C$104,Очки!$B$3:$B$104))</f>
        <v>6</v>
      </c>
      <c r="G228" s="39">
        <f t="shared" si="28"/>
        <v>217</v>
      </c>
      <c r="H228" s="35">
        <v>3</v>
      </c>
      <c r="I228" s="31">
        <f>IF(H228="","",LOOKUP(H228,Очки!$D$3:$D$104,Очки!$B$3:$B$104))</f>
        <v>7</v>
      </c>
      <c r="J228" s="39">
        <f t="shared" si="29"/>
        <v>243</v>
      </c>
      <c r="K228" s="33">
        <v>37.26</v>
      </c>
      <c r="L228" s="31">
        <f>IF(K228="","",LOOKUP(K228,Очки!$F$3:$F$104,Очки!$G$3:$G$104))</f>
        <v>64</v>
      </c>
      <c r="M228" s="39">
        <f t="shared" si="30"/>
        <v>133</v>
      </c>
      <c r="N228" s="31">
        <f>IF(B228="","",SUM(F228,I228,L228))</f>
        <v>77</v>
      </c>
      <c r="O228" s="1">
        <f t="shared" si="31"/>
        <v>221</v>
      </c>
      <c r="P228" s="92"/>
      <c r="Q228" s="90"/>
      <c r="R228" s="76"/>
      <c r="S228" s="78"/>
      <c r="T228" s="76"/>
      <c r="U228" s="78"/>
      <c r="V228" s="76"/>
      <c r="W228" s="78"/>
      <c r="X228" s="98"/>
      <c r="Y228" s="95"/>
    </row>
    <row r="229" spans="1:25" ht="12.75">
      <c r="A229" s="40">
        <v>3</v>
      </c>
      <c r="B229" s="68" t="s">
        <v>242</v>
      </c>
      <c r="C229" s="37">
        <v>1344</v>
      </c>
      <c r="D229" s="88"/>
      <c r="E229" s="29">
        <v>0</v>
      </c>
      <c r="F229" s="31">
        <f>IF(E229="","",LOOKUP(E229,Очки!$C$3:$C$104,Очки!$B$3:$B$104))</f>
        <v>0</v>
      </c>
      <c r="G229" s="39">
        <f t="shared" si="28"/>
        <v>228</v>
      </c>
      <c r="H229" s="35">
        <v>2</v>
      </c>
      <c r="I229" s="31">
        <f>IF(H229="","",LOOKUP(H229,Очки!$D$3:$D$104,Очки!$B$3:$B$104))</f>
        <v>4</v>
      </c>
      <c r="J229" s="39">
        <f t="shared" si="29"/>
        <v>246</v>
      </c>
      <c r="K229" s="33">
        <v>31.16</v>
      </c>
      <c r="L229" s="31">
        <f>IF(K229="","",LOOKUP(K229,Очки!$F$3:$F$104,Очки!$G$3:$G$104))</f>
        <v>76</v>
      </c>
      <c r="M229" s="39">
        <f t="shared" si="30"/>
        <v>101</v>
      </c>
      <c r="N229" s="31">
        <f aca="true" t="shared" si="34" ref="N229:N238">IF(B229="","",SUM(F229,I229,L229))</f>
        <v>80</v>
      </c>
      <c r="O229" s="1">
        <f t="shared" si="31"/>
        <v>219</v>
      </c>
      <c r="P229" s="92"/>
      <c r="Q229" s="90"/>
      <c r="R229" s="76"/>
      <c r="S229" s="78"/>
      <c r="T229" s="76"/>
      <c r="U229" s="78"/>
      <c r="V229" s="76"/>
      <c r="W229" s="78"/>
      <c r="X229" s="98"/>
      <c r="Y229" s="95"/>
    </row>
    <row r="230" spans="1:25" ht="12.75">
      <c r="A230" s="40">
        <v>4</v>
      </c>
      <c r="B230" s="65" t="s">
        <v>243</v>
      </c>
      <c r="C230" s="37">
        <v>1143</v>
      </c>
      <c r="D230" s="88"/>
      <c r="E230" s="29">
        <v>0</v>
      </c>
      <c r="F230" s="31">
        <f>IF(E230="","",LOOKUP(E230,Очки!$C$3:$C$104,Очки!$B$3:$B$104))</f>
        <v>0</v>
      </c>
      <c r="G230" s="39">
        <f t="shared" si="28"/>
        <v>228</v>
      </c>
      <c r="H230" s="35">
        <v>17</v>
      </c>
      <c r="I230" s="31">
        <f>IF(H230="","",LOOKUP(H230,Очки!$D$3:$D$104,Очки!$B$3:$B$104))</f>
        <v>44</v>
      </c>
      <c r="J230" s="39">
        <f t="shared" si="29"/>
        <v>84</v>
      </c>
      <c r="K230" s="33">
        <v>33.06</v>
      </c>
      <c r="L230" s="31">
        <f>IF(K230="","",LOOKUP(K230,Очки!$F$3:$F$104,Очки!$G$3:$G$104))</f>
        <v>72</v>
      </c>
      <c r="M230" s="39">
        <f t="shared" si="30"/>
        <v>108</v>
      </c>
      <c r="N230" s="31">
        <f t="shared" si="34"/>
        <v>116</v>
      </c>
      <c r="O230" s="1">
        <f t="shared" si="31"/>
        <v>174</v>
      </c>
      <c r="P230" s="92"/>
      <c r="Q230" s="90"/>
      <c r="R230" s="76"/>
      <c r="S230" s="78"/>
      <c r="T230" s="76"/>
      <c r="U230" s="78"/>
      <c r="V230" s="76"/>
      <c r="W230" s="78"/>
      <c r="X230" s="98"/>
      <c r="Y230" s="95"/>
    </row>
    <row r="231" spans="1:25" ht="12.75">
      <c r="A231" s="40">
        <v>5</v>
      </c>
      <c r="B231" s="65" t="s">
        <v>244</v>
      </c>
      <c r="C231" s="37">
        <v>1467</v>
      </c>
      <c r="D231" s="88"/>
      <c r="E231" s="29">
        <v>6</v>
      </c>
      <c r="F231" s="31">
        <f>IF(E231="","",LOOKUP(E231,Очки!$C$3:$C$104,Очки!$B$3:$B$104))</f>
        <v>12</v>
      </c>
      <c r="G231" s="39">
        <f t="shared" si="28"/>
        <v>204</v>
      </c>
      <c r="H231" s="35">
        <v>18</v>
      </c>
      <c r="I231" s="31">
        <f>IF(H231="","",LOOKUP(H231,Очки!$D$3:$D$104,Очки!$B$3:$B$104))</f>
        <v>46</v>
      </c>
      <c r="J231" s="39">
        <f t="shared" si="29"/>
        <v>67</v>
      </c>
      <c r="K231" s="33">
        <v>40.22</v>
      </c>
      <c r="L231" s="31">
        <f>IF(K231="","",LOOKUP(K231,Очки!$F$3:$F$104,Очки!$G$3:$G$104))</f>
        <v>58</v>
      </c>
      <c r="M231" s="39">
        <f t="shared" si="30"/>
        <v>151</v>
      </c>
      <c r="N231" s="31">
        <f t="shared" si="34"/>
        <v>116</v>
      </c>
      <c r="O231" s="1">
        <f t="shared" si="31"/>
        <v>174</v>
      </c>
      <c r="P231" s="92"/>
      <c r="Q231" s="90"/>
      <c r="R231" s="76"/>
      <c r="S231" s="78"/>
      <c r="T231" s="76"/>
      <c r="U231" s="78"/>
      <c r="V231" s="76"/>
      <c r="W231" s="78"/>
      <c r="X231" s="98"/>
      <c r="Y231" s="95"/>
    </row>
    <row r="232" spans="1:25" ht="12.75">
      <c r="A232" s="40">
        <f>IF(B232="","",MAX($A$11:A231)+1)</f>
      </c>
      <c r="B232" s="65"/>
      <c r="C232" s="37"/>
      <c r="D232" s="88"/>
      <c r="E232" s="29"/>
      <c r="F232" s="31">
        <f>IF(E232="","",LOOKUP(E232,Очки!$C$3:$C$104,Очки!$B$3:$B$104))</f>
      </c>
      <c r="G232" s="39">
        <f t="shared" si="28"/>
      </c>
      <c r="H232" s="35"/>
      <c r="I232" s="31">
        <f>IF(H232="","",LOOKUP(H232,Очки!$D$3:$D$104,Очки!$B$3:$B$104))</f>
      </c>
      <c r="J232" s="39">
        <f t="shared" si="29"/>
      </c>
      <c r="K232" s="33"/>
      <c r="L232" s="31">
        <f>IF(K232="","",LOOKUP(K232,Очки!$F$3:$F$104,Очки!$G$3:$G$104))</f>
      </c>
      <c r="M232" s="39">
        <f t="shared" si="30"/>
      </c>
      <c r="N232" s="31">
        <f t="shared" si="34"/>
      </c>
      <c r="O232" s="1">
        <f t="shared" si="31"/>
      </c>
      <c r="P232" s="92"/>
      <c r="Q232" s="90"/>
      <c r="R232" s="76"/>
      <c r="S232" s="78"/>
      <c r="T232" s="76"/>
      <c r="U232" s="78"/>
      <c r="V232" s="76"/>
      <c r="W232" s="78"/>
      <c r="X232" s="98"/>
      <c r="Y232" s="95"/>
    </row>
    <row r="233" spans="1:26" ht="12.75">
      <c r="A233" s="41"/>
      <c r="B233" s="66"/>
      <c r="C233" s="38"/>
      <c r="D233" s="107" t="s">
        <v>245</v>
      </c>
      <c r="E233" s="30"/>
      <c r="F233" s="32">
        <f>IF(E233="","",LOOKUP(E233,Очки!$C$3:$C$104,Очки!$B$3:$B$104))</f>
      </c>
      <c r="G233" s="39">
        <f t="shared" si="28"/>
      </c>
      <c r="H233" s="36"/>
      <c r="I233" s="32">
        <f>IF(H233="","",LOOKUP(H233,Очки!$D$3:$D$104,Очки!$B$3:$B$104))</f>
      </c>
      <c r="J233" s="39">
        <f t="shared" si="29"/>
      </c>
      <c r="K233" s="34"/>
      <c r="L233" s="32">
        <f>IF(K233="","",LOOKUP(K233,Очки!$F$3:$F$104,Очки!$G$3:$G$104))</f>
      </c>
      <c r="M233" s="39">
        <f t="shared" si="30"/>
      </c>
      <c r="N233" s="32">
        <f t="shared" si="34"/>
      </c>
      <c r="O233" s="2">
        <f t="shared" si="31"/>
      </c>
      <c r="P233" s="109">
        <f>IF(N238="",SUM(N233:N237),SUM(N233:N238)-MIN(N233:N238))</f>
        <v>576</v>
      </c>
      <c r="Q233" s="89">
        <f>IF(P233=0,"",RANK(P233,$P$11:$P$310,0))</f>
        <v>35</v>
      </c>
      <c r="R233" s="76">
        <f>IF(S233="",0,(($E$7+1)-S233)*4)</f>
        <v>76</v>
      </c>
      <c r="S233" s="77">
        <v>32</v>
      </c>
      <c r="T233" s="76">
        <f>IF(U233="",0,(($E$7+1)-U233)*4)</f>
        <v>44</v>
      </c>
      <c r="U233" s="77">
        <v>40</v>
      </c>
      <c r="V233" s="76">
        <f>IF(W233="",0,(($E$7+1)-W233)*4)</f>
        <v>116</v>
      </c>
      <c r="W233" s="77">
        <v>22</v>
      </c>
      <c r="X233" s="103">
        <f>IF(D233="","",SUM(P233,R233,T233,V233))</f>
        <v>812</v>
      </c>
      <c r="Y233" s="105">
        <f>IF(X233="","",RANK(X233,$X$11:$X$310,0))</f>
        <v>40</v>
      </c>
      <c r="Z233" s="45"/>
    </row>
    <row r="234" spans="1:25" ht="12.75">
      <c r="A234" s="41">
        <v>1</v>
      </c>
      <c r="B234" s="66" t="s">
        <v>246</v>
      </c>
      <c r="C234" s="38">
        <v>1399</v>
      </c>
      <c r="D234" s="108"/>
      <c r="E234" s="30">
        <v>22</v>
      </c>
      <c r="F234" s="32">
        <f>IF(E234="","",LOOKUP(E234,Очки!$C$3:$C$104,Очки!$B$3:$B$104))</f>
        <v>44</v>
      </c>
      <c r="G234" s="39">
        <f t="shared" si="28"/>
        <v>104</v>
      </c>
      <c r="H234" s="36">
        <v>14</v>
      </c>
      <c r="I234" s="32">
        <f>IF(H234="","",LOOKUP(H234,Очки!$D$3:$D$104,Очки!$B$3:$B$104))</f>
        <v>38</v>
      </c>
      <c r="J234" s="39">
        <f t="shared" si="29"/>
        <v>142</v>
      </c>
      <c r="K234" s="34">
        <v>28.55</v>
      </c>
      <c r="L234" s="32">
        <f>IF(K234="","",LOOKUP(K234,Очки!$F$3:$F$104,Очки!$G$3:$G$104))</f>
        <v>81</v>
      </c>
      <c r="M234" s="39">
        <f t="shared" si="30"/>
        <v>81</v>
      </c>
      <c r="N234" s="32">
        <f t="shared" si="34"/>
        <v>163</v>
      </c>
      <c r="O234" s="2">
        <f t="shared" si="31"/>
        <v>79</v>
      </c>
      <c r="P234" s="104"/>
      <c r="Q234" s="90"/>
      <c r="R234" s="76"/>
      <c r="S234" s="78"/>
      <c r="T234" s="76"/>
      <c r="U234" s="78"/>
      <c r="V234" s="76"/>
      <c r="W234" s="78"/>
      <c r="X234" s="104"/>
      <c r="Y234" s="106"/>
    </row>
    <row r="235" spans="1:25" ht="12.75">
      <c r="A235" s="41">
        <v>2</v>
      </c>
      <c r="B235" s="66" t="s">
        <v>247</v>
      </c>
      <c r="C235" s="38">
        <v>1469</v>
      </c>
      <c r="D235" s="108"/>
      <c r="E235" s="30">
        <v>16</v>
      </c>
      <c r="F235" s="32">
        <f>IF(E235="","",LOOKUP(E235,Очки!$C$3:$C$104,Очки!$B$3:$B$104))</f>
        <v>32</v>
      </c>
      <c r="G235" s="39">
        <f t="shared" si="28"/>
        <v>144</v>
      </c>
      <c r="H235" s="36">
        <v>24</v>
      </c>
      <c r="I235" s="32">
        <f>IF(H235="","",LOOKUP(H235,Очки!$D$3:$D$104,Очки!$B$3:$B$104))</f>
        <v>58</v>
      </c>
      <c r="J235" s="39">
        <f t="shared" si="29"/>
        <v>17</v>
      </c>
      <c r="K235" s="34">
        <v>29.37</v>
      </c>
      <c r="L235" s="32">
        <f>IF(K235="","",LOOKUP(K235,Очки!$F$3:$F$104,Очки!$G$3:$G$104))</f>
        <v>79</v>
      </c>
      <c r="M235" s="39">
        <f t="shared" si="30"/>
        <v>89</v>
      </c>
      <c r="N235" s="32">
        <f t="shared" si="34"/>
        <v>169</v>
      </c>
      <c r="O235" s="2">
        <f t="shared" si="31"/>
        <v>69</v>
      </c>
      <c r="P235" s="104"/>
      <c r="Q235" s="90"/>
      <c r="R235" s="76"/>
      <c r="S235" s="78"/>
      <c r="T235" s="76"/>
      <c r="U235" s="78"/>
      <c r="V235" s="76"/>
      <c r="W235" s="78"/>
      <c r="X235" s="104"/>
      <c r="Y235" s="106"/>
    </row>
    <row r="236" spans="1:25" ht="12.75">
      <c r="A236" s="41">
        <v>3</v>
      </c>
      <c r="B236" s="66" t="s">
        <v>248</v>
      </c>
      <c r="C236" s="38">
        <v>1412</v>
      </c>
      <c r="D236" s="108"/>
      <c r="E236" s="30">
        <v>0</v>
      </c>
      <c r="F236" s="32">
        <f>IF(E236="","",LOOKUP(E236,Очки!$C$3:$C$104,Очки!$B$3:$B$104))</f>
        <v>0</v>
      </c>
      <c r="G236" s="39">
        <f t="shared" si="28"/>
        <v>228</v>
      </c>
      <c r="H236" s="36">
        <v>13</v>
      </c>
      <c r="I236" s="32">
        <f>IF(H236="","",LOOKUP(H236,Очки!$D$3:$D$104,Очки!$B$3:$B$104))</f>
        <v>36</v>
      </c>
      <c r="J236" s="39">
        <f t="shared" si="29"/>
        <v>154</v>
      </c>
      <c r="K236" s="34">
        <v>28.46</v>
      </c>
      <c r="L236" s="32">
        <f>IF(K236="","",LOOKUP(K236,Очки!$F$3:$F$104,Очки!$G$3:$G$104))</f>
        <v>81</v>
      </c>
      <c r="M236" s="39">
        <f t="shared" si="30"/>
        <v>80</v>
      </c>
      <c r="N236" s="32">
        <f t="shared" si="34"/>
        <v>117</v>
      </c>
      <c r="O236" s="2">
        <f t="shared" si="31"/>
        <v>171</v>
      </c>
      <c r="P236" s="104"/>
      <c r="Q236" s="90"/>
      <c r="R236" s="76"/>
      <c r="S236" s="78"/>
      <c r="T236" s="76"/>
      <c r="U236" s="78"/>
      <c r="V236" s="76"/>
      <c r="W236" s="78"/>
      <c r="X236" s="104"/>
      <c r="Y236" s="106"/>
    </row>
    <row r="237" spans="1:25" ht="12.75">
      <c r="A237" s="41">
        <v>4</v>
      </c>
      <c r="B237" s="66" t="s">
        <v>249</v>
      </c>
      <c r="C237" s="38">
        <v>1371</v>
      </c>
      <c r="D237" s="108"/>
      <c r="E237" s="30">
        <v>0</v>
      </c>
      <c r="F237" s="32">
        <f>IF(E237="","",LOOKUP(E237,Очки!$C$3:$C$104,Очки!$B$3:$B$104))</f>
        <v>0</v>
      </c>
      <c r="G237" s="39">
        <f t="shared" si="28"/>
        <v>228</v>
      </c>
      <c r="H237" s="36">
        <v>9</v>
      </c>
      <c r="I237" s="32">
        <f>IF(H237="","",LOOKUP(H237,Очки!$D$3:$D$104,Очки!$B$3:$B$104))</f>
        <v>25</v>
      </c>
      <c r="J237" s="39">
        <f t="shared" si="29"/>
        <v>219</v>
      </c>
      <c r="K237" s="34">
        <v>29.35</v>
      </c>
      <c r="L237" s="32">
        <f>IF(K237="","",LOOKUP(K237,Очки!$F$3:$F$104,Очки!$G$3:$G$104))</f>
        <v>79</v>
      </c>
      <c r="M237" s="39">
        <f t="shared" si="30"/>
        <v>88</v>
      </c>
      <c r="N237" s="32">
        <f t="shared" si="34"/>
        <v>104</v>
      </c>
      <c r="O237" s="2">
        <f t="shared" si="31"/>
        <v>193</v>
      </c>
      <c r="P237" s="104"/>
      <c r="Q237" s="90"/>
      <c r="R237" s="76"/>
      <c r="S237" s="78"/>
      <c r="T237" s="76"/>
      <c r="U237" s="78"/>
      <c r="V237" s="76"/>
      <c r="W237" s="78"/>
      <c r="X237" s="104"/>
      <c r="Y237" s="106"/>
    </row>
    <row r="238" spans="1:25" ht="12.75">
      <c r="A238" s="41">
        <v>5</v>
      </c>
      <c r="B238" s="66" t="s">
        <v>250</v>
      </c>
      <c r="C238" s="38">
        <v>1446</v>
      </c>
      <c r="D238" s="108"/>
      <c r="E238" s="30">
        <v>7</v>
      </c>
      <c r="F238" s="32">
        <f>IF(E238="","",LOOKUP(E238,Очки!$C$3:$C$104,Очки!$B$3:$B$104))</f>
        <v>14</v>
      </c>
      <c r="G238" s="39">
        <f t="shared" si="28"/>
        <v>197</v>
      </c>
      <c r="H238" s="36">
        <v>15</v>
      </c>
      <c r="I238" s="32">
        <f>IF(H238="","",LOOKUP(H238,Очки!$D$3:$D$104,Очки!$B$3:$B$104))</f>
        <v>40</v>
      </c>
      <c r="J238" s="39">
        <f t="shared" si="29"/>
        <v>118</v>
      </c>
      <c r="K238" s="34">
        <v>32.5</v>
      </c>
      <c r="L238" s="32">
        <f>IF(K238="","",LOOKUP(K238,Очки!$F$3:$F$104,Очки!$G$3:$G$104))</f>
        <v>73</v>
      </c>
      <c r="M238" s="39">
        <f t="shared" si="30"/>
        <v>106</v>
      </c>
      <c r="N238" s="32">
        <f t="shared" si="34"/>
        <v>127</v>
      </c>
      <c r="O238" s="2">
        <f t="shared" si="31"/>
        <v>159</v>
      </c>
      <c r="P238" s="104"/>
      <c r="Q238" s="90"/>
      <c r="R238" s="76"/>
      <c r="S238" s="78"/>
      <c r="T238" s="76"/>
      <c r="U238" s="78"/>
      <c r="V238" s="76"/>
      <c r="W238" s="78"/>
      <c r="X238" s="104"/>
      <c r="Y238" s="106"/>
    </row>
    <row r="239" spans="1:26" ht="12.75">
      <c r="A239" s="40">
        <v>1</v>
      </c>
      <c r="B239" s="65" t="s">
        <v>252</v>
      </c>
      <c r="C239" s="37">
        <v>1413</v>
      </c>
      <c r="D239" s="87" t="s">
        <v>251</v>
      </c>
      <c r="E239" s="29">
        <v>13</v>
      </c>
      <c r="F239" s="31">
        <f>IF(E239="","",LOOKUP(E239,Очки!$C$3:$C$104,Очки!$B$3:$B$104))</f>
        <v>26</v>
      </c>
      <c r="G239" s="39">
        <f t="shared" si="28"/>
        <v>163</v>
      </c>
      <c r="H239" s="35">
        <v>19</v>
      </c>
      <c r="I239" s="31">
        <f>IF(H239="","",LOOKUP(H239,Очки!$D$3:$D$104,Очки!$B$3:$B$104))</f>
        <v>48</v>
      </c>
      <c r="J239" s="39">
        <f t="shared" si="29"/>
        <v>62</v>
      </c>
      <c r="K239" s="33">
        <v>38.3</v>
      </c>
      <c r="L239" s="31">
        <f>IF(K239="","",LOOKUP(K239,Очки!$F$3:$F$104,Очки!$G$3:$G$104))</f>
        <v>62</v>
      </c>
      <c r="M239" s="39">
        <f t="shared" si="30"/>
        <v>142</v>
      </c>
      <c r="N239" s="31">
        <f>IF(B239="","",SUM(F239,I239,L239))</f>
        <v>136</v>
      </c>
      <c r="O239" s="1">
        <f t="shared" si="31"/>
        <v>142</v>
      </c>
      <c r="P239" s="91">
        <f>IF(N244="",SUM(N239:N243),SUM(N239:N244)-MIN(N239:N244))</f>
        <v>658</v>
      </c>
      <c r="Q239" s="89">
        <f>IF(P239=0,"",RANK(P239,$P$11:$P$310,0))</f>
        <v>29</v>
      </c>
      <c r="R239" s="76">
        <f>IF(S239="",0,(($E$7+1)-S239)*4)</f>
        <v>128</v>
      </c>
      <c r="S239" s="77">
        <v>19</v>
      </c>
      <c r="T239" s="76">
        <f>IF(U239="",0,(($E$7+1)-U239)*4)</f>
        <v>160</v>
      </c>
      <c r="U239" s="77">
        <v>11</v>
      </c>
      <c r="V239" s="76">
        <f>IF(W239="",0,(($E$7+1)-W239)*4)</f>
        <v>4</v>
      </c>
      <c r="W239" s="77">
        <v>50</v>
      </c>
      <c r="X239" s="97">
        <f>IF(D239="","",SUM(P239,R239,T239,V239))</f>
        <v>950</v>
      </c>
      <c r="Y239" s="94">
        <f>IF(X239="","",RANK(X239,$X$11:$X$310,0))</f>
        <v>27</v>
      </c>
      <c r="Z239" s="45"/>
    </row>
    <row r="240" spans="1:25" ht="12.75">
      <c r="A240" s="40">
        <v>2</v>
      </c>
      <c r="B240" s="65" t="s">
        <v>253</v>
      </c>
      <c r="C240" s="37">
        <v>1403</v>
      </c>
      <c r="D240" s="88"/>
      <c r="E240" s="29">
        <v>21</v>
      </c>
      <c r="F240" s="31">
        <f>IF(E240="","",LOOKUP(E240,Очки!$C$3:$C$104,Очки!$B$3:$B$104))</f>
        <v>42</v>
      </c>
      <c r="G240" s="39">
        <f t="shared" si="28"/>
        <v>112</v>
      </c>
      <c r="H240" s="35">
        <v>21</v>
      </c>
      <c r="I240" s="31">
        <f>IF(H240="","",LOOKUP(H240,Очки!$D$3:$D$104,Очки!$B$3:$B$104))</f>
        <v>52</v>
      </c>
      <c r="J240" s="39">
        <f t="shared" si="29"/>
        <v>35</v>
      </c>
      <c r="K240" s="33">
        <v>49.36</v>
      </c>
      <c r="L240" s="31">
        <f>IF(K240="","",LOOKUP(K240,Очки!$F$3:$F$104,Очки!$G$3:$G$104))</f>
        <v>39</v>
      </c>
      <c r="M240" s="39">
        <f t="shared" si="30"/>
        <v>196</v>
      </c>
      <c r="N240" s="31">
        <f>IF(B240="","",SUM(F240,I240,L240))</f>
        <v>133</v>
      </c>
      <c r="O240" s="1">
        <f t="shared" si="31"/>
        <v>149</v>
      </c>
      <c r="P240" s="92"/>
      <c r="Q240" s="90"/>
      <c r="R240" s="76"/>
      <c r="S240" s="78"/>
      <c r="T240" s="76"/>
      <c r="U240" s="78"/>
      <c r="V240" s="76"/>
      <c r="W240" s="78"/>
      <c r="X240" s="98"/>
      <c r="Y240" s="95"/>
    </row>
    <row r="241" spans="1:25" ht="12.75">
      <c r="A241" s="40">
        <v>3</v>
      </c>
      <c r="B241" s="65" t="s">
        <v>254</v>
      </c>
      <c r="C241" s="37">
        <v>1374</v>
      </c>
      <c r="D241" s="88"/>
      <c r="E241" s="29">
        <v>11</v>
      </c>
      <c r="F241" s="31">
        <f>IF(E241="","",LOOKUP(E241,Очки!$C$3:$C$104,Очки!$B$3:$B$104))</f>
        <v>22</v>
      </c>
      <c r="G241" s="39">
        <f t="shared" si="28"/>
        <v>177</v>
      </c>
      <c r="H241" s="35">
        <v>21</v>
      </c>
      <c r="I241" s="31">
        <f>IF(H241="","",LOOKUP(H241,Очки!$D$3:$D$104,Очки!$B$3:$B$104))</f>
        <v>52</v>
      </c>
      <c r="J241" s="39">
        <f t="shared" si="29"/>
        <v>35</v>
      </c>
      <c r="K241" s="33">
        <v>27.2</v>
      </c>
      <c r="L241" s="31">
        <f>IF(K241="","",LOOKUP(K241,Очки!$F$3:$F$104,Очки!$G$3:$G$104))</f>
        <v>84</v>
      </c>
      <c r="M241" s="39">
        <f t="shared" si="30"/>
        <v>70</v>
      </c>
      <c r="N241" s="31">
        <f aca="true" t="shared" si="35" ref="N241:N250">IF(B241="","",SUM(F241,I241,L241))</f>
        <v>158</v>
      </c>
      <c r="O241" s="1">
        <f t="shared" si="31"/>
        <v>89</v>
      </c>
      <c r="P241" s="92"/>
      <c r="Q241" s="90"/>
      <c r="R241" s="76"/>
      <c r="S241" s="78"/>
      <c r="T241" s="76"/>
      <c r="U241" s="78"/>
      <c r="V241" s="76"/>
      <c r="W241" s="78"/>
      <c r="X241" s="98"/>
      <c r="Y241" s="95"/>
    </row>
    <row r="242" spans="1:25" ht="12.75">
      <c r="A242" s="40">
        <v>4</v>
      </c>
      <c r="B242" s="65" t="s">
        <v>255</v>
      </c>
      <c r="C242" s="37">
        <v>1093</v>
      </c>
      <c r="D242" s="88"/>
      <c r="E242" s="29">
        <v>15</v>
      </c>
      <c r="F242" s="31">
        <f>IF(E242="","",LOOKUP(E242,Очки!$C$3:$C$104,Очки!$B$3:$B$104))</f>
        <v>30</v>
      </c>
      <c r="G242" s="39">
        <f t="shared" si="28"/>
        <v>152</v>
      </c>
      <c r="H242" s="35">
        <v>10</v>
      </c>
      <c r="I242" s="31">
        <f>IF(H242="","",LOOKUP(H242,Очки!$D$3:$D$104,Очки!$B$3:$B$104))</f>
        <v>28</v>
      </c>
      <c r="J242" s="39">
        <f t="shared" si="29"/>
        <v>200</v>
      </c>
      <c r="K242" s="33">
        <v>52.1</v>
      </c>
      <c r="L242" s="31">
        <f>IF(K242="","",LOOKUP(K242,Очки!$F$3:$F$104,Очки!$G$3:$G$104))</f>
        <v>34</v>
      </c>
      <c r="M242" s="39">
        <f t="shared" si="30"/>
        <v>206</v>
      </c>
      <c r="N242" s="31">
        <f t="shared" si="35"/>
        <v>92</v>
      </c>
      <c r="O242" s="1">
        <f t="shared" si="31"/>
        <v>214</v>
      </c>
      <c r="P242" s="92"/>
      <c r="Q242" s="90"/>
      <c r="R242" s="76"/>
      <c r="S242" s="78"/>
      <c r="T242" s="76"/>
      <c r="U242" s="78"/>
      <c r="V242" s="76"/>
      <c r="W242" s="78"/>
      <c r="X242" s="98"/>
      <c r="Y242" s="95"/>
    </row>
    <row r="243" spans="1:25" ht="12.75">
      <c r="A243" s="40">
        <v>5</v>
      </c>
      <c r="B243" s="65" t="s">
        <v>256</v>
      </c>
      <c r="C243" s="37">
        <v>1394</v>
      </c>
      <c r="D243" s="88"/>
      <c r="E243" s="29">
        <v>22</v>
      </c>
      <c r="F243" s="31">
        <f>IF(E243="","",LOOKUP(E243,Очки!$C$3:$C$104,Очки!$B$3:$B$104))</f>
        <v>44</v>
      </c>
      <c r="G243" s="39">
        <f t="shared" si="28"/>
        <v>104</v>
      </c>
      <c r="H243" s="35">
        <v>22</v>
      </c>
      <c r="I243" s="31">
        <f>IF(H243="","",LOOKUP(H243,Очки!$D$3:$D$104,Очки!$B$3:$B$104))</f>
        <v>54</v>
      </c>
      <c r="J243" s="39">
        <f t="shared" si="29"/>
        <v>27</v>
      </c>
      <c r="K243" s="33">
        <v>48.45</v>
      </c>
      <c r="L243" s="31">
        <f>IF(K243="","",LOOKUP(K243,Очки!$F$3:$F$104,Очки!$G$3:$G$104))</f>
        <v>41</v>
      </c>
      <c r="M243" s="39">
        <f t="shared" si="30"/>
        <v>191</v>
      </c>
      <c r="N243" s="31">
        <f t="shared" si="35"/>
        <v>139</v>
      </c>
      <c r="O243" s="1">
        <f t="shared" si="31"/>
        <v>136</v>
      </c>
      <c r="P243" s="92"/>
      <c r="Q243" s="90"/>
      <c r="R243" s="76"/>
      <c r="S243" s="78"/>
      <c r="T243" s="76"/>
      <c r="U243" s="78"/>
      <c r="V243" s="76"/>
      <c r="W243" s="78"/>
      <c r="X243" s="98"/>
      <c r="Y243" s="95"/>
    </row>
    <row r="244" spans="1:25" ht="12.75">
      <c r="A244" s="40">
        <f>IF(B244="","",MAX($A$11:A243)+1)</f>
      </c>
      <c r="B244" s="65"/>
      <c r="C244" s="37"/>
      <c r="D244" s="88"/>
      <c r="E244" s="29"/>
      <c r="F244" s="31">
        <f>IF(E244="","",LOOKUP(E244,Очки!$C$3:$C$104,Очки!$B$3:$B$104))</f>
      </c>
      <c r="G244" s="39">
        <f t="shared" si="28"/>
      </c>
      <c r="H244" s="35"/>
      <c r="I244" s="31">
        <f>IF(H244="","",LOOKUP(H244,Очки!$D$3:$D$104,Очки!$B$3:$B$104))</f>
      </c>
      <c r="J244" s="39">
        <f t="shared" si="29"/>
      </c>
      <c r="K244" s="33"/>
      <c r="L244" s="31">
        <f>IF(K244="","",LOOKUP(K244,Очки!$F$3:$F$104,Очки!$G$3:$G$104))</f>
      </c>
      <c r="M244" s="39">
        <f t="shared" si="30"/>
      </c>
      <c r="N244" s="31">
        <f t="shared" si="35"/>
      </c>
      <c r="O244" s="1">
        <f t="shared" si="31"/>
      </c>
      <c r="P244" s="92"/>
      <c r="Q244" s="90"/>
      <c r="R244" s="76"/>
      <c r="S244" s="78"/>
      <c r="T244" s="76"/>
      <c r="U244" s="78"/>
      <c r="V244" s="76"/>
      <c r="W244" s="78"/>
      <c r="X244" s="98"/>
      <c r="Y244" s="95"/>
    </row>
    <row r="245" spans="1:26" ht="12.75">
      <c r="A245" s="41">
        <v>1</v>
      </c>
      <c r="B245" s="66" t="s">
        <v>258</v>
      </c>
      <c r="C245" s="38">
        <v>1229</v>
      </c>
      <c r="D245" s="107" t="s">
        <v>257</v>
      </c>
      <c r="E245" s="30">
        <v>22</v>
      </c>
      <c r="F245" s="32">
        <f>IF(E245="","",LOOKUP(E245,Очки!$C$3:$C$104,Очки!$B$3:$B$104))</f>
        <v>44</v>
      </c>
      <c r="G245" s="39">
        <f t="shared" si="28"/>
        <v>104</v>
      </c>
      <c r="H245" s="36">
        <v>15</v>
      </c>
      <c r="I245" s="32">
        <f>IF(H245="","",LOOKUP(H245,Очки!$D$3:$D$104,Очки!$B$3:$B$104))</f>
        <v>40</v>
      </c>
      <c r="J245" s="39">
        <f t="shared" si="29"/>
        <v>118</v>
      </c>
      <c r="K245" s="34">
        <v>57.1</v>
      </c>
      <c r="L245" s="32">
        <f>IF(K245="","",LOOKUP(K245,Очки!$F$3:$F$104,Очки!$G$3:$G$104))</f>
        <v>24</v>
      </c>
      <c r="M245" s="39">
        <f t="shared" si="30"/>
        <v>221</v>
      </c>
      <c r="N245" s="32">
        <f t="shared" si="35"/>
        <v>108</v>
      </c>
      <c r="O245" s="2">
        <f t="shared" si="31"/>
        <v>183</v>
      </c>
      <c r="P245" s="109">
        <f>IF(N250="",SUM(N245:N249),SUM(N245:N250)-MIN(N245:N250))</f>
        <v>450</v>
      </c>
      <c r="Q245" s="89">
        <f>IF(P245=0,"",RANK(P245,$P$11:$P$310,0))</f>
        <v>44</v>
      </c>
      <c r="R245" s="76">
        <f>IF(S245="",0,(($E$7+1)-S245)*4)</f>
        <v>88</v>
      </c>
      <c r="S245" s="77">
        <v>29</v>
      </c>
      <c r="T245" s="76">
        <f>IF(U245="",0,(($E$7+1)-U245)*4)</f>
        <v>104</v>
      </c>
      <c r="U245" s="77">
        <v>25</v>
      </c>
      <c r="V245" s="76">
        <f>IF(W245="",0,(($E$7+1)-W245)*4)</f>
        <v>4</v>
      </c>
      <c r="W245" s="77">
        <v>50</v>
      </c>
      <c r="X245" s="103">
        <f>IF(D245="","",SUM(P245,R245,T245,V245))</f>
        <v>646</v>
      </c>
      <c r="Y245" s="105">
        <f>IF(X245="","",RANK(X245,$X$11:$X$310,0))</f>
        <v>47</v>
      </c>
      <c r="Z245" s="45"/>
    </row>
    <row r="246" spans="1:25" ht="12.75">
      <c r="A246" s="41">
        <v>2</v>
      </c>
      <c r="B246" s="66" t="s">
        <v>259</v>
      </c>
      <c r="C246" s="38">
        <v>1357</v>
      </c>
      <c r="D246" s="108"/>
      <c r="E246" s="30">
        <v>27</v>
      </c>
      <c r="F246" s="32">
        <f>IF(E246="","",LOOKUP(E246,Очки!$C$3:$C$104,Очки!$B$3:$B$104))</f>
        <v>54</v>
      </c>
      <c r="G246" s="39">
        <f t="shared" si="28"/>
        <v>65</v>
      </c>
      <c r="H246" s="36">
        <v>20</v>
      </c>
      <c r="I246" s="32">
        <f>IF(H246="","",LOOKUP(H246,Очки!$D$3:$D$104,Очки!$B$3:$B$104))</f>
        <v>50</v>
      </c>
      <c r="J246" s="39">
        <f t="shared" si="29"/>
        <v>46</v>
      </c>
      <c r="K246" s="34">
        <v>77.25</v>
      </c>
      <c r="L246" s="32">
        <f>IF(K246="","",LOOKUP(K246,Очки!$F$3:$F$104,Очки!$G$3:$G$104))</f>
        <v>0</v>
      </c>
      <c r="M246" s="39">
        <f t="shared" si="30"/>
        <v>241</v>
      </c>
      <c r="N246" s="32">
        <f t="shared" si="35"/>
        <v>104</v>
      </c>
      <c r="O246" s="2">
        <f t="shared" si="31"/>
        <v>193</v>
      </c>
      <c r="P246" s="104"/>
      <c r="Q246" s="90"/>
      <c r="R246" s="76"/>
      <c r="S246" s="78"/>
      <c r="T246" s="76"/>
      <c r="U246" s="78"/>
      <c r="V246" s="76"/>
      <c r="W246" s="78"/>
      <c r="X246" s="104"/>
      <c r="Y246" s="106"/>
    </row>
    <row r="247" spans="1:25" ht="12.75">
      <c r="A247" s="41">
        <v>3</v>
      </c>
      <c r="B247" s="66" t="s">
        <v>260</v>
      </c>
      <c r="C247" s="38">
        <v>1098</v>
      </c>
      <c r="D247" s="108"/>
      <c r="E247" s="30">
        <v>12</v>
      </c>
      <c r="F247" s="32">
        <f>IF(E247="","",LOOKUP(E247,Очки!$C$3:$C$104,Очки!$B$3:$B$104))</f>
        <v>24</v>
      </c>
      <c r="G247" s="39">
        <f t="shared" si="28"/>
        <v>171</v>
      </c>
      <c r="H247" s="36">
        <v>11</v>
      </c>
      <c r="I247" s="32">
        <f>IF(H247="","",LOOKUP(H247,Очки!$D$3:$D$104,Очки!$B$3:$B$104))</f>
        <v>31</v>
      </c>
      <c r="J247" s="39">
        <f t="shared" si="29"/>
        <v>182</v>
      </c>
      <c r="K247" s="34">
        <v>67.33</v>
      </c>
      <c r="L247" s="32">
        <f>IF(K247="","",LOOKUP(K247,Очки!$F$3:$F$104,Очки!$G$3:$G$104))</f>
        <v>3</v>
      </c>
      <c r="M247" s="39">
        <f t="shared" si="30"/>
        <v>237</v>
      </c>
      <c r="N247" s="32">
        <f t="shared" si="35"/>
        <v>58</v>
      </c>
      <c r="O247" s="2">
        <f t="shared" si="31"/>
        <v>239</v>
      </c>
      <c r="P247" s="104"/>
      <c r="Q247" s="90"/>
      <c r="R247" s="76"/>
      <c r="S247" s="78"/>
      <c r="T247" s="76"/>
      <c r="U247" s="78"/>
      <c r="V247" s="76"/>
      <c r="W247" s="78"/>
      <c r="X247" s="104"/>
      <c r="Y247" s="106"/>
    </row>
    <row r="248" spans="1:25" ht="12.75">
      <c r="A248" s="41">
        <v>4</v>
      </c>
      <c r="B248" s="66" t="s">
        <v>261</v>
      </c>
      <c r="C248" s="38">
        <v>1090</v>
      </c>
      <c r="D248" s="108"/>
      <c r="E248" s="30">
        <v>8</v>
      </c>
      <c r="F248" s="32">
        <f>IF(E248="","",LOOKUP(E248,Очки!$C$3:$C$104,Очки!$B$3:$B$104))</f>
        <v>16</v>
      </c>
      <c r="G248" s="39">
        <f t="shared" si="28"/>
        <v>193</v>
      </c>
      <c r="H248" s="36">
        <v>10</v>
      </c>
      <c r="I248" s="32">
        <f>IF(H248="","",LOOKUP(H248,Очки!$D$3:$D$104,Очки!$B$3:$B$104))</f>
        <v>28</v>
      </c>
      <c r="J248" s="39">
        <f t="shared" si="29"/>
        <v>200</v>
      </c>
      <c r="K248" s="34">
        <v>54</v>
      </c>
      <c r="L248" s="32">
        <f>IF(K248="","",LOOKUP(K248,Очки!$F$3:$F$104,Очки!$G$3:$G$104))</f>
        <v>31</v>
      </c>
      <c r="M248" s="39">
        <f t="shared" si="30"/>
        <v>216</v>
      </c>
      <c r="N248" s="32">
        <f t="shared" si="35"/>
        <v>75</v>
      </c>
      <c r="O248" s="2">
        <f t="shared" si="31"/>
        <v>223</v>
      </c>
      <c r="P248" s="104"/>
      <c r="Q248" s="90"/>
      <c r="R248" s="76"/>
      <c r="S248" s="78"/>
      <c r="T248" s="76"/>
      <c r="U248" s="78"/>
      <c r="V248" s="76"/>
      <c r="W248" s="78"/>
      <c r="X248" s="104"/>
      <c r="Y248" s="106"/>
    </row>
    <row r="249" spans="1:25" ht="12.75">
      <c r="A249" s="41">
        <v>5</v>
      </c>
      <c r="B249" s="66" t="s">
        <v>262</v>
      </c>
      <c r="C249" s="38">
        <v>1039</v>
      </c>
      <c r="D249" s="108"/>
      <c r="E249" s="30">
        <v>24</v>
      </c>
      <c r="F249" s="32">
        <f>IF(E249="","",LOOKUP(E249,Очки!$C$3:$C$104,Очки!$B$3:$B$104))</f>
        <v>48</v>
      </c>
      <c r="G249" s="39">
        <f t="shared" si="28"/>
        <v>89</v>
      </c>
      <c r="H249" s="36">
        <v>15</v>
      </c>
      <c r="I249" s="32">
        <f>IF(H249="","",LOOKUP(H249,Очки!$D$3:$D$104,Очки!$B$3:$B$104))</f>
        <v>40</v>
      </c>
      <c r="J249" s="39">
        <f t="shared" si="29"/>
        <v>118</v>
      </c>
      <c r="K249" s="34">
        <v>60.31</v>
      </c>
      <c r="L249" s="32">
        <f>IF(K249="","",LOOKUP(K249,Очки!$F$3:$F$104,Очки!$G$3:$G$104))</f>
        <v>17</v>
      </c>
      <c r="M249" s="39">
        <f t="shared" si="30"/>
        <v>225</v>
      </c>
      <c r="N249" s="32">
        <f t="shared" si="35"/>
        <v>105</v>
      </c>
      <c r="O249" s="2">
        <f t="shared" si="31"/>
        <v>188</v>
      </c>
      <c r="P249" s="104"/>
      <c r="Q249" s="90"/>
      <c r="R249" s="76"/>
      <c r="S249" s="78"/>
      <c r="T249" s="76"/>
      <c r="U249" s="78"/>
      <c r="V249" s="76"/>
      <c r="W249" s="78"/>
      <c r="X249" s="104"/>
      <c r="Y249" s="106"/>
    </row>
    <row r="250" spans="1:25" ht="12.75">
      <c r="A250" s="41">
        <f>IF(B250="","",MAX($A$11:A249)+1)</f>
      </c>
      <c r="B250" s="66"/>
      <c r="C250" s="38"/>
      <c r="D250" s="108"/>
      <c r="E250" s="30"/>
      <c r="F250" s="32">
        <f>IF(E250="","",LOOKUP(E250,Очки!$C$3:$C$104,Очки!$B$3:$B$104))</f>
      </c>
      <c r="G250" s="39">
        <f t="shared" si="28"/>
      </c>
      <c r="H250" s="36"/>
      <c r="I250" s="32">
        <f>IF(H250="","",LOOKUP(H250,Очки!$D$3:$D$104,Очки!$B$3:$B$104))</f>
      </c>
      <c r="J250" s="39">
        <f t="shared" si="29"/>
      </c>
      <c r="K250" s="34"/>
      <c r="L250" s="32">
        <f>IF(K250="","",LOOKUP(K250,Очки!$F$3:$F$104,Очки!$G$3:$G$104))</f>
      </c>
      <c r="M250" s="39">
        <f t="shared" si="30"/>
      </c>
      <c r="N250" s="32">
        <f t="shared" si="35"/>
      </c>
      <c r="O250" s="2">
        <f t="shared" si="31"/>
      </c>
      <c r="P250" s="104"/>
      <c r="Q250" s="90"/>
      <c r="R250" s="76"/>
      <c r="S250" s="78"/>
      <c r="T250" s="76"/>
      <c r="U250" s="78"/>
      <c r="V250" s="76"/>
      <c r="W250" s="78"/>
      <c r="X250" s="104"/>
      <c r="Y250" s="106"/>
    </row>
    <row r="251" spans="1:26" ht="12.75">
      <c r="A251" s="40">
        <v>1</v>
      </c>
      <c r="B251" s="65" t="s">
        <v>264</v>
      </c>
      <c r="C251" s="37">
        <v>1375</v>
      </c>
      <c r="D251" s="87" t="s">
        <v>263</v>
      </c>
      <c r="E251" s="29">
        <v>34</v>
      </c>
      <c r="F251" s="31">
        <f>IF(E251="","",LOOKUP(E251,Очки!$C$3:$C$104,Очки!$B$3:$B$104))</f>
        <v>68</v>
      </c>
      <c r="G251" s="39">
        <f t="shared" si="28"/>
        <v>23</v>
      </c>
      <c r="H251" s="35">
        <v>23</v>
      </c>
      <c r="I251" s="31">
        <f>IF(H251="","",LOOKUP(H251,Очки!$D$3:$D$104,Очки!$B$3:$B$104))</f>
        <v>56</v>
      </c>
      <c r="J251" s="39">
        <f t="shared" si="29"/>
        <v>20</v>
      </c>
      <c r="K251" s="33">
        <v>31.34</v>
      </c>
      <c r="L251" s="31">
        <f>IF(K251="","",LOOKUP(K251,Очки!$F$3:$F$104,Очки!$G$3:$G$104))</f>
        <v>75</v>
      </c>
      <c r="M251" s="39">
        <f t="shared" si="30"/>
        <v>103</v>
      </c>
      <c r="N251" s="31">
        <f>IF(B251="","",SUM(F251,I251,L251))</f>
        <v>199</v>
      </c>
      <c r="O251" s="1">
        <f t="shared" si="31"/>
        <v>22</v>
      </c>
      <c r="P251" s="91">
        <f>IF(N256="",SUM(N251:N255),SUM(N251:N256)-MIN(N251:N256))</f>
        <v>1029</v>
      </c>
      <c r="Q251" s="89">
        <f>IF(P251=0,"",RANK(P251,$P$11:$P$310,0))</f>
        <v>3</v>
      </c>
      <c r="R251" s="76">
        <f>IF(S251="",0,(($E$7+1)-S251)*4)</f>
        <v>96</v>
      </c>
      <c r="S251" s="77">
        <v>27</v>
      </c>
      <c r="T251" s="76">
        <f>IF(U251="",0,(($E$7+1)-U251)*4)</f>
        <v>112</v>
      </c>
      <c r="U251" s="77">
        <v>23</v>
      </c>
      <c r="V251" s="76">
        <f>IF(W251="",0,(($E$7+1)-W251)*4)</f>
        <v>168</v>
      </c>
      <c r="W251" s="77">
        <v>9</v>
      </c>
      <c r="X251" s="97">
        <f>IF(D251="","",SUM(P251,R251,T251,V251))</f>
        <v>1405</v>
      </c>
      <c r="Y251" s="94">
        <f>IF(X251="","",RANK(X251,$X$11:$X$310,0))</f>
        <v>5</v>
      </c>
      <c r="Z251" s="45"/>
    </row>
    <row r="252" spans="1:25" ht="12.75">
      <c r="A252" s="40">
        <v>2</v>
      </c>
      <c r="B252" s="65" t="s">
        <v>265</v>
      </c>
      <c r="C252" s="37">
        <v>1495</v>
      </c>
      <c r="D252" s="88"/>
      <c r="E252" s="29">
        <v>25</v>
      </c>
      <c r="F252" s="31">
        <f>IF(E252="","",LOOKUP(E252,Очки!$C$3:$C$104,Очки!$B$3:$B$104))</f>
        <v>50</v>
      </c>
      <c r="G252" s="39">
        <f t="shared" si="28"/>
        <v>81</v>
      </c>
      <c r="H252" s="35">
        <v>27</v>
      </c>
      <c r="I252" s="31">
        <f>IF(H252="","",LOOKUP(H252,Очки!$D$3:$D$104,Очки!$B$3:$B$104))</f>
        <v>64</v>
      </c>
      <c r="J252" s="39">
        <f t="shared" si="29"/>
        <v>9</v>
      </c>
      <c r="K252" s="33">
        <v>23.44</v>
      </c>
      <c r="L252" s="31">
        <f>IF(K252="","",LOOKUP(K252,Очки!$F$3:$F$104,Очки!$G$3:$G$104))</f>
        <v>91</v>
      </c>
      <c r="M252" s="39">
        <f t="shared" si="30"/>
        <v>25</v>
      </c>
      <c r="N252" s="31">
        <f>IF(B252="","",SUM(F252,I252,L252))</f>
        <v>205</v>
      </c>
      <c r="O252" s="1">
        <f t="shared" si="31"/>
        <v>16</v>
      </c>
      <c r="P252" s="92"/>
      <c r="Q252" s="90"/>
      <c r="R252" s="76"/>
      <c r="S252" s="78"/>
      <c r="T252" s="76"/>
      <c r="U252" s="78"/>
      <c r="V252" s="76"/>
      <c r="W252" s="78"/>
      <c r="X252" s="98"/>
      <c r="Y252" s="95"/>
    </row>
    <row r="253" spans="1:25" ht="12.75">
      <c r="A253" s="40">
        <v>3</v>
      </c>
      <c r="B253" s="65" t="s">
        <v>266</v>
      </c>
      <c r="C253" s="37">
        <v>1388</v>
      </c>
      <c r="D253" s="88"/>
      <c r="E253" s="29">
        <v>42</v>
      </c>
      <c r="F253" s="31">
        <f>IF(E253="","",LOOKUP(E253,Очки!$C$3:$C$104,Очки!$B$3:$B$104))</f>
        <v>84</v>
      </c>
      <c r="G253" s="39">
        <f t="shared" si="28"/>
        <v>3</v>
      </c>
      <c r="H253" s="35">
        <v>18</v>
      </c>
      <c r="I253" s="31">
        <f>IF(H253="","",LOOKUP(H253,Очки!$D$3:$D$104,Очки!$B$3:$B$104))</f>
        <v>46</v>
      </c>
      <c r="J253" s="39">
        <f t="shared" si="29"/>
        <v>67</v>
      </c>
      <c r="K253" s="33">
        <v>28</v>
      </c>
      <c r="L253" s="31">
        <f>IF(K253="","",LOOKUP(K253,Очки!$F$3:$F$104,Очки!$G$3:$G$104))</f>
        <v>83</v>
      </c>
      <c r="M253" s="39">
        <f t="shared" si="30"/>
        <v>75</v>
      </c>
      <c r="N253" s="31">
        <f aca="true" t="shared" si="36" ref="N253:N262">IF(B253="","",SUM(F253,I253,L253))</f>
        <v>213</v>
      </c>
      <c r="O253" s="1">
        <f t="shared" si="31"/>
        <v>9</v>
      </c>
      <c r="P253" s="92"/>
      <c r="Q253" s="90"/>
      <c r="R253" s="76"/>
      <c r="S253" s="78"/>
      <c r="T253" s="76"/>
      <c r="U253" s="78"/>
      <c r="V253" s="76"/>
      <c r="W253" s="78"/>
      <c r="X253" s="98"/>
      <c r="Y253" s="95"/>
    </row>
    <row r="254" spans="1:25" ht="12.75">
      <c r="A254" s="40">
        <v>4</v>
      </c>
      <c r="B254" s="65" t="s">
        <v>267</v>
      </c>
      <c r="C254" s="37">
        <v>1406</v>
      </c>
      <c r="D254" s="88"/>
      <c r="E254" s="29">
        <v>17</v>
      </c>
      <c r="F254" s="31">
        <f>IF(E254="","",LOOKUP(E254,Очки!$C$3:$C$104,Очки!$B$3:$B$104))</f>
        <v>34</v>
      </c>
      <c r="G254" s="39">
        <f t="shared" si="28"/>
        <v>138</v>
      </c>
      <c r="H254" s="35">
        <v>28</v>
      </c>
      <c r="I254" s="31">
        <f>IF(H254="","",LOOKUP(H254,Очки!$D$3:$D$104,Очки!$B$3:$B$104))</f>
        <v>66</v>
      </c>
      <c r="J254" s="39">
        <f t="shared" si="29"/>
        <v>7</v>
      </c>
      <c r="K254" s="33">
        <v>20.15</v>
      </c>
      <c r="L254" s="31">
        <f>IF(K254="","",LOOKUP(K254,Очки!$F$3:$F$104,Очки!$G$3:$G$104))</f>
        <v>98</v>
      </c>
      <c r="M254" s="39">
        <f t="shared" si="30"/>
        <v>2</v>
      </c>
      <c r="N254" s="31">
        <f t="shared" si="36"/>
        <v>198</v>
      </c>
      <c r="O254" s="1">
        <f t="shared" si="31"/>
        <v>23</v>
      </c>
      <c r="P254" s="92"/>
      <c r="Q254" s="90"/>
      <c r="R254" s="76"/>
      <c r="S254" s="78"/>
      <c r="T254" s="76"/>
      <c r="U254" s="78"/>
      <c r="V254" s="76"/>
      <c r="W254" s="78"/>
      <c r="X254" s="98"/>
      <c r="Y254" s="95"/>
    </row>
    <row r="255" spans="1:25" ht="12.75">
      <c r="A255" s="40">
        <v>5</v>
      </c>
      <c r="B255" s="65" t="s">
        <v>268</v>
      </c>
      <c r="C255" s="37">
        <v>1029</v>
      </c>
      <c r="D255" s="88"/>
      <c r="E255" s="29">
        <v>26</v>
      </c>
      <c r="F255" s="31">
        <f>IF(E255="","",LOOKUP(E255,Очки!$C$3:$C$104,Очки!$B$3:$B$104))</f>
        <v>52</v>
      </c>
      <c r="G255" s="39">
        <f t="shared" si="28"/>
        <v>72</v>
      </c>
      <c r="H255" s="35">
        <v>33</v>
      </c>
      <c r="I255" s="31">
        <f>IF(H255="","",LOOKUP(H255,Очки!$D$3:$D$104,Очки!$B$3:$B$104))</f>
        <v>76</v>
      </c>
      <c r="J255" s="39">
        <f t="shared" si="29"/>
        <v>2</v>
      </c>
      <c r="K255" s="33">
        <v>26.04</v>
      </c>
      <c r="L255" s="31">
        <f>IF(K255="","",LOOKUP(K255,Очки!$F$3:$F$104,Очки!$G$3:$G$104))</f>
        <v>86</v>
      </c>
      <c r="M255" s="39">
        <f t="shared" si="30"/>
        <v>53</v>
      </c>
      <c r="N255" s="31">
        <f t="shared" si="36"/>
        <v>214</v>
      </c>
      <c r="O255" s="1">
        <f t="shared" si="31"/>
        <v>8</v>
      </c>
      <c r="P255" s="92"/>
      <c r="Q255" s="90"/>
      <c r="R255" s="76"/>
      <c r="S255" s="78"/>
      <c r="T255" s="76"/>
      <c r="U255" s="78"/>
      <c r="V255" s="76"/>
      <c r="W255" s="78"/>
      <c r="X255" s="98"/>
      <c r="Y255" s="95"/>
    </row>
    <row r="256" spans="1:25" ht="12.75">
      <c r="A256" s="40">
        <f>IF(B256="","",MAX($A$11:A255)+1)</f>
      </c>
      <c r="B256" s="65"/>
      <c r="C256" s="37"/>
      <c r="D256" s="88"/>
      <c r="E256" s="29"/>
      <c r="F256" s="31">
        <f>IF(E256="","",LOOKUP(E256,Очки!$C$3:$C$104,Очки!$B$3:$B$104))</f>
      </c>
      <c r="G256" s="39">
        <f t="shared" si="28"/>
      </c>
      <c r="H256" s="35"/>
      <c r="I256" s="31">
        <f>IF(H256="","",LOOKUP(H256,Очки!$D$3:$D$104,Очки!$B$3:$B$104))</f>
      </c>
      <c r="J256" s="39">
        <f t="shared" si="29"/>
      </c>
      <c r="K256" s="33"/>
      <c r="L256" s="31">
        <f>IF(K256="","",LOOKUP(K256,Очки!$F$3:$F$104,Очки!$G$3:$G$104))</f>
      </c>
      <c r="M256" s="39">
        <f t="shared" si="30"/>
      </c>
      <c r="N256" s="31">
        <f t="shared" si="36"/>
      </c>
      <c r="O256" s="1">
        <f t="shared" si="31"/>
      </c>
      <c r="P256" s="92"/>
      <c r="Q256" s="90"/>
      <c r="R256" s="76"/>
      <c r="S256" s="78"/>
      <c r="T256" s="76"/>
      <c r="U256" s="78"/>
      <c r="V256" s="76"/>
      <c r="W256" s="78"/>
      <c r="X256" s="98"/>
      <c r="Y256" s="95"/>
    </row>
    <row r="257" spans="1:26" ht="12.75">
      <c r="A257" s="41">
        <v>1</v>
      </c>
      <c r="B257" s="66" t="s">
        <v>270</v>
      </c>
      <c r="C257" s="38">
        <v>1425</v>
      </c>
      <c r="D257" s="107" t="s">
        <v>269</v>
      </c>
      <c r="E257" s="30">
        <v>12</v>
      </c>
      <c r="F257" s="32">
        <f>IF(E257="","",LOOKUP(E257,Очки!$C$3:$C$104,Очки!$B$3:$B$104))</f>
        <v>24</v>
      </c>
      <c r="G257" s="39">
        <f t="shared" si="28"/>
        <v>171</v>
      </c>
      <c r="H257" s="36">
        <v>11</v>
      </c>
      <c r="I257" s="32">
        <f>IF(H257="","",LOOKUP(H257,Очки!$D$3:$D$104,Очки!$B$3:$B$104))</f>
        <v>31</v>
      </c>
      <c r="J257" s="39">
        <f t="shared" si="29"/>
        <v>182</v>
      </c>
      <c r="K257" s="34">
        <v>27</v>
      </c>
      <c r="L257" s="32">
        <f>IF(K257="","",LOOKUP(K257,Очки!$F$3:$F$104,Очки!$G$3:$G$104))</f>
        <v>85</v>
      </c>
      <c r="M257" s="39">
        <f t="shared" si="30"/>
        <v>64</v>
      </c>
      <c r="N257" s="32">
        <f t="shared" si="36"/>
        <v>140</v>
      </c>
      <c r="O257" s="2">
        <f t="shared" si="31"/>
        <v>134</v>
      </c>
      <c r="P257" s="109">
        <f>IF(N262="",SUM(N257:N261),SUM(N257:N262)-MIN(N257:N262))</f>
        <v>878</v>
      </c>
      <c r="Q257" s="89">
        <f>IF(P257=0,"",RANK(P257,$P$11:$P$310,0))</f>
        <v>9</v>
      </c>
      <c r="R257" s="76">
        <f>IF(S257="",0,(($E$7+1)-S257)*4)</f>
        <v>68</v>
      </c>
      <c r="S257" s="77">
        <v>34</v>
      </c>
      <c r="T257" s="76">
        <f>IF(U257="",0,(($E$7+1)-U257)*4)</f>
        <v>76</v>
      </c>
      <c r="U257" s="77">
        <v>32</v>
      </c>
      <c r="V257" s="76">
        <f>IF(W257="",0,(($E$7+1)-W257)*4)</f>
        <v>124</v>
      </c>
      <c r="W257" s="77">
        <v>20</v>
      </c>
      <c r="X257" s="103">
        <f>IF(D257="","",SUM(P257,R257,T257,V257))</f>
        <v>1146</v>
      </c>
      <c r="Y257" s="105">
        <f>IF(X257="","",RANK(X257,$X$11:$X$310,0))</f>
        <v>13</v>
      </c>
      <c r="Z257" s="45"/>
    </row>
    <row r="258" spans="1:25" ht="12.75">
      <c r="A258" s="41">
        <v>2</v>
      </c>
      <c r="B258" s="66" t="s">
        <v>271</v>
      </c>
      <c r="C258" s="38">
        <v>1438</v>
      </c>
      <c r="D258" s="108"/>
      <c r="E258" s="30">
        <v>16</v>
      </c>
      <c r="F258" s="32">
        <f>IF(E258="","",LOOKUP(E258,Очки!$C$3:$C$104,Очки!$B$3:$B$104))</f>
        <v>32</v>
      </c>
      <c r="G258" s="39">
        <f t="shared" si="28"/>
        <v>144</v>
      </c>
      <c r="H258" s="36">
        <v>11</v>
      </c>
      <c r="I258" s="32">
        <f>IF(H258="","",LOOKUP(H258,Очки!$D$3:$D$104,Очки!$B$3:$B$104))</f>
        <v>31</v>
      </c>
      <c r="J258" s="39">
        <f t="shared" si="29"/>
        <v>182</v>
      </c>
      <c r="K258" s="34">
        <v>23.38</v>
      </c>
      <c r="L258" s="32">
        <f>IF(K258="","",LOOKUP(K258,Очки!$F$3:$F$104,Очки!$G$3:$G$104))</f>
        <v>91</v>
      </c>
      <c r="M258" s="39">
        <f t="shared" si="30"/>
        <v>23</v>
      </c>
      <c r="N258" s="32">
        <f t="shared" si="36"/>
        <v>154</v>
      </c>
      <c r="O258" s="2">
        <f t="shared" si="31"/>
        <v>100</v>
      </c>
      <c r="P258" s="104"/>
      <c r="Q258" s="90"/>
      <c r="R258" s="76"/>
      <c r="S258" s="78"/>
      <c r="T258" s="76"/>
      <c r="U258" s="78"/>
      <c r="V258" s="76"/>
      <c r="W258" s="78"/>
      <c r="X258" s="104"/>
      <c r="Y258" s="106"/>
    </row>
    <row r="259" spans="1:25" ht="12.75">
      <c r="A259" s="41">
        <v>3</v>
      </c>
      <c r="B259" s="66" t="s">
        <v>272</v>
      </c>
      <c r="C259" s="38">
        <v>1366</v>
      </c>
      <c r="D259" s="108"/>
      <c r="E259" s="30">
        <v>31</v>
      </c>
      <c r="F259" s="32">
        <f>IF(E259="","",LOOKUP(E259,Очки!$C$3:$C$104,Очки!$B$3:$B$104))</f>
        <v>62</v>
      </c>
      <c r="G259" s="39">
        <f t="shared" si="28"/>
        <v>47</v>
      </c>
      <c r="H259" s="36">
        <v>16</v>
      </c>
      <c r="I259" s="32">
        <f>IF(H259="","",LOOKUP(H259,Очки!$D$3:$D$104,Очки!$B$3:$B$104))</f>
        <v>42</v>
      </c>
      <c r="J259" s="39">
        <f t="shared" si="29"/>
        <v>98</v>
      </c>
      <c r="K259" s="34">
        <v>19.31</v>
      </c>
      <c r="L259" s="32">
        <f>IF(K259="","",LOOKUP(K259,Очки!$F$3:$F$104,Очки!$G$3:$G$104))</f>
        <v>99</v>
      </c>
      <c r="M259" s="39">
        <f t="shared" si="30"/>
        <v>1</v>
      </c>
      <c r="N259" s="32">
        <f t="shared" si="36"/>
        <v>203</v>
      </c>
      <c r="O259" s="2">
        <f t="shared" si="31"/>
        <v>17</v>
      </c>
      <c r="P259" s="104"/>
      <c r="Q259" s="90"/>
      <c r="R259" s="76"/>
      <c r="S259" s="78"/>
      <c r="T259" s="76"/>
      <c r="U259" s="78"/>
      <c r="V259" s="76"/>
      <c r="W259" s="78"/>
      <c r="X259" s="104"/>
      <c r="Y259" s="106"/>
    </row>
    <row r="260" spans="1:25" ht="12.75">
      <c r="A260" s="41">
        <v>4</v>
      </c>
      <c r="B260" s="66" t="s">
        <v>273</v>
      </c>
      <c r="C260" s="38">
        <v>1340</v>
      </c>
      <c r="D260" s="108"/>
      <c r="E260" s="30">
        <v>30</v>
      </c>
      <c r="F260" s="32">
        <f>IF(E260="","",LOOKUP(E260,Очки!$C$3:$C$104,Очки!$B$3:$B$104))</f>
        <v>60</v>
      </c>
      <c r="G260" s="39">
        <f t="shared" si="28"/>
        <v>54</v>
      </c>
      <c r="H260" s="36">
        <v>23</v>
      </c>
      <c r="I260" s="32">
        <f>IF(H260="","",LOOKUP(H260,Очки!$D$3:$D$104,Очки!$B$3:$B$104))</f>
        <v>56</v>
      </c>
      <c r="J260" s="39">
        <f t="shared" si="29"/>
        <v>20</v>
      </c>
      <c r="K260" s="34">
        <v>25.51</v>
      </c>
      <c r="L260" s="32">
        <f>IF(K260="","",LOOKUP(K260,Очки!$F$3:$F$104,Очки!$G$3:$G$104))</f>
        <v>87</v>
      </c>
      <c r="M260" s="39">
        <f t="shared" si="30"/>
        <v>50</v>
      </c>
      <c r="N260" s="32">
        <f t="shared" si="36"/>
        <v>203</v>
      </c>
      <c r="O260" s="2">
        <f t="shared" si="31"/>
        <v>17</v>
      </c>
      <c r="P260" s="104"/>
      <c r="Q260" s="90"/>
      <c r="R260" s="76"/>
      <c r="S260" s="78"/>
      <c r="T260" s="76"/>
      <c r="U260" s="78"/>
      <c r="V260" s="76"/>
      <c r="W260" s="78"/>
      <c r="X260" s="104"/>
      <c r="Y260" s="106"/>
    </row>
    <row r="261" spans="1:25" ht="12.75">
      <c r="A261" s="41">
        <v>5</v>
      </c>
      <c r="B261" s="66" t="s">
        <v>274</v>
      </c>
      <c r="C261" s="38">
        <v>1395</v>
      </c>
      <c r="D261" s="108"/>
      <c r="E261" s="30">
        <v>27</v>
      </c>
      <c r="F261" s="32">
        <f>IF(E261="","",LOOKUP(E261,Очки!$C$3:$C$104,Очки!$B$3:$B$104))</f>
        <v>54</v>
      </c>
      <c r="G261" s="39">
        <f t="shared" si="28"/>
        <v>65</v>
      </c>
      <c r="H261" s="36">
        <v>11</v>
      </c>
      <c r="I261" s="32">
        <f>IF(H261="","",LOOKUP(H261,Очки!$D$3:$D$104,Очки!$B$3:$B$104))</f>
        <v>31</v>
      </c>
      <c r="J261" s="39">
        <f t="shared" si="29"/>
        <v>182</v>
      </c>
      <c r="K261" s="34">
        <v>22.48</v>
      </c>
      <c r="L261" s="32">
        <f>IF(K261="","",LOOKUP(K261,Очки!$F$3:$F$104,Очки!$G$3:$G$104))</f>
        <v>93</v>
      </c>
      <c r="M261" s="39">
        <f t="shared" si="30"/>
        <v>16</v>
      </c>
      <c r="N261" s="32">
        <f t="shared" si="36"/>
        <v>178</v>
      </c>
      <c r="O261" s="2">
        <f t="shared" si="31"/>
        <v>49</v>
      </c>
      <c r="P261" s="104"/>
      <c r="Q261" s="90"/>
      <c r="R261" s="76"/>
      <c r="S261" s="78"/>
      <c r="T261" s="76"/>
      <c r="U261" s="78"/>
      <c r="V261" s="76"/>
      <c r="W261" s="78"/>
      <c r="X261" s="104"/>
      <c r="Y261" s="106"/>
    </row>
    <row r="262" spans="1:25" ht="12.75">
      <c r="A262" s="41">
        <f>IF(B262="","",MAX($A$11:A261)+1)</f>
      </c>
      <c r="B262" s="66"/>
      <c r="C262" s="38"/>
      <c r="D262" s="108"/>
      <c r="E262" s="30"/>
      <c r="F262" s="32">
        <f>IF(E262="","",LOOKUP(E262,Очки!$C$3:$C$104,Очки!$B$3:$B$104))</f>
      </c>
      <c r="G262" s="39">
        <f t="shared" si="28"/>
      </c>
      <c r="H262" s="36"/>
      <c r="I262" s="32">
        <f>IF(H262="","",LOOKUP(H262,Очки!$D$3:$D$104,Очки!$B$3:$B$104))</f>
      </c>
      <c r="J262" s="39">
        <f t="shared" si="29"/>
      </c>
      <c r="K262" s="34"/>
      <c r="L262" s="32">
        <f>IF(K262="","",LOOKUP(K262,Очки!$F$3:$F$104,Очки!$G$3:$G$104))</f>
      </c>
      <c r="M262" s="39">
        <f t="shared" si="30"/>
      </c>
      <c r="N262" s="32">
        <f t="shared" si="36"/>
      </c>
      <c r="O262" s="2">
        <f t="shared" si="31"/>
      </c>
      <c r="P262" s="104"/>
      <c r="Q262" s="90"/>
      <c r="R262" s="76"/>
      <c r="S262" s="78"/>
      <c r="T262" s="76"/>
      <c r="U262" s="78"/>
      <c r="V262" s="76"/>
      <c r="W262" s="78"/>
      <c r="X262" s="104"/>
      <c r="Y262" s="106"/>
    </row>
    <row r="263" spans="1:26" ht="12.75">
      <c r="A263" s="40">
        <v>1</v>
      </c>
      <c r="B263" s="65" t="s">
        <v>276</v>
      </c>
      <c r="C263" s="37">
        <v>1404</v>
      </c>
      <c r="D263" s="87" t="s">
        <v>275</v>
      </c>
      <c r="E263" s="29">
        <v>18</v>
      </c>
      <c r="F263" s="31">
        <f>IF(E263="","",LOOKUP(E263,Очки!$C$3:$C$104,Очки!$B$3:$B$104))</f>
        <v>36</v>
      </c>
      <c r="G263" s="39">
        <f t="shared" si="28"/>
        <v>133</v>
      </c>
      <c r="H263" s="35">
        <v>17</v>
      </c>
      <c r="I263" s="31">
        <f>IF(H263="","",LOOKUP(H263,Очки!$D$3:$D$104,Очки!$B$3:$B$104))</f>
        <v>44</v>
      </c>
      <c r="J263" s="39">
        <f t="shared" si="29"/>
        <v>84</v>
      </c>
      <c r="K263" s="74">
        <v>44.02</v>
      </c>
      <c r="L263" s="31">
        <f>IF(K263="","",LOOKUP(K263,Очки!$F$3:$F$104,Очки!$G$3:$G$104))</f>
        <v>50</v>
      </c>
      <c r="M263" s="39">
        <f t="shared" si="30"/>
        <v>174</v>
      </c>
      <c r="N263" s="31">
        <f>IF(B263="","",SUM(F263,I263,L263))</f>
        <v>130</v>
      </c>
      <c r="O263" s="1">
        <f t="shared" si="31"/>
        <v>155</v>
      </c>
      <c r="P263" s="91">
        <f>IF(N268="",SUM(N263:N267),SUM(N263:N268)-MIN(N263:N268))</f>
        <v>648</v>
      </c>
      <c r="Q263" s="89">
        <f>IF(P263=0,"",RANK(P263,$P$11:$P$310,0))</f>
        <v>31</v>
      </c>
      <c r="R263" s="76">
        <f>IF(S263="",0,(($E$7+1)-S263)*4)</f>
        <v>116</v>
      </c>
      <c r="S263" s="77">
        <v>22</v>
      </c>
      <c r="T263" s="76">
        <v>156</v>
      </c>
      <c r="U263" s="77">
        <v>12</v>
      </c>
      <c r="V263" s="76">
        <f>IF(W263="",0,(($E$7+1)-W263)*4)</f>
        <v>80</v>
      </c>
      <c r="W263" s="77">
        <v>31</v>
      </c>
      <c r="X263" s="97">
        <f>IF(D263="","",SUM(P263,R263,T263,V263))</f>
        <v>1000</v>
      </c>
      <c r="Y263" s="94">
        <f>IF(X263="","",RANK(X263,$X$11:$X$310,0))</f>
        <v>23</v>
      </c>
      <c r="Z263" s="45"/>
    </row>
    <row r="264" spans="1:25" ht="12.75">
      <c r="A264" s="40">
        <v>2</v>
      </c>
      <c r="B264" s="65" t="s">
        <v>277</v>
      </c>
      <c r="C264" s="37">
        <v>1452</v>
      </c>
      <c r="D264" s="88"/>
      <c r="E264" s="29">
        <v>23</v>
      </c>
      <c r="F264" s="31">
        <f>IF(E264="","",LOOKUP(E264,Очки!$C$3:$C$104,Очки!$B$3:$B$104))</f>
        <v>46</v>
      </c>
      <c r="G264" s="39">
        <f t="shared" si="28"/>
        <v>93</v>
      </c>
      <c r="H264" s="35">
        <v>18</v>
      </c>
      <c r="I264" s="31">
        <f>IF(H264="","",LOOKUP(H264,Очки!$D$3:$D$104,Очки!$B$3:$B$104))</f>
        <v>46</v>
      </c>
      <c r="J264" s="39">
        <f t="shared" si="29"/>
        <v>67</v>
      </c>
      <c r="K264" s="33">
        <v>44.18</v>
      </c>
      <c r="L264" s="31">
        <f>IF(K264="","",LOOKUP(K264,Очки!$F$3:$F$104,Очки!$G$3:$G$104))</f>
        <v>50</v>
      </c>
      <c r="M264" s="39">
        <f t="shared" si="30"/>
        <v>175</v>
      </c>
      <c r="N264" s="31">
        <f>IF(B264="","",SUM(F264,I264,L264))</f>
        <v>142</v>
      </c>
      <c r="O264" s="1">
        <f t="shared" si="31"/>
        <v>129</v>
      </c>
      <c r="P264" s="92"/>
      <c r="Q264" s="90"/>
      <c r="R264" s="76"/>
      <c r="S264" s="78"/>
      <c r="T264" s="76"/>
      <c r="U264" s="78"/>
      <c r="V264" s="76"/>
      <c r="W264" s="78"/>
      <c r="X264" s="98"/>
      <c r="Y264" s="95"/>
    </row>
    <row r="265" spans="1:25" ht="12.75">
      <c r="A265" s="40">
        <v>3</v>
      </c>
      <c r="B265" s="65" t="s">
        <v>278</v>
      </c>
      <c r="C265" s="37">
        <v>1129</v>
      </c>
      <c r="D265" s="88"/>
      <c r="E265" s="29">
        <v>23</v>
      </c>
      <c r="F265" s="31">
        <f>IF(E265="","",LOOKUP(E265,Очки!$C$3:$C$104,Очки!$B$3:$B$104))</f>
        <v>46</v>
      </c>
      <c r="G265" s="39">
        <f t="shared" si="28"/>
        <v>93</v>
      </c>
      <c r="H265" s="35">
        <v>25</v>
      </c>
      <c r="I265" s="31">
        <f>IF(H265="","",LOOKUP(H265,Очки!$D$3:$D$104,Очки!$B$3:$B$104))</f>
        <v>60</v>
      </c>
      <c r="J265" s="39">
        <f t="shared" si="29"/>
        <v>11</v>
      </c>
      <c r="K265" s="33">
        <v>32.38</v>
      </c>
      <c r="L265" s="31">
        <f>IF(K265="","",LOOKUP(K265,Очки!$F$3:$F$104,Очки!$G$3:$G$104))</f>
        <v>73</v>
      </c>
      <c r="M265" s="39">
        <f t="shared" si="30"/>
        <v>105</v>
      </c>
      <c r="N265" s="31">
        <f aca="true" t="shared" si="37" ref="N265:N274">IF(B265="","",SUM(F265,I265,L265))</f>
        <v>179</v>
      </c>
      <c r="O265" s="1">
        <f t="shared" si="31"/>
        <v>48</v>
      </c>
      <c r="P265" s="92"/>
      <c r="Q265" s="90"/>
      <c r="R265" s="76"/>
      <c r="S265" s="78"/>
      <c r="T265" s="76"/>
      <c r="U265" s="78"/>
      <c r="V265" s="76"/>
      <c r="W265" s="78"/>
      <c r="X265" s="98"/>
      <c r="Y265" s="95"/>
    </row>
    <row r="266" spans="1:25" ht="12.75">
      <c r="A266" s="40">
        <v>4</v>
      </c>
      <c r="B266" s="65" t="s">
        <v>279</v>
      </c>
      <c r="C266" s="37">
        <v>1473</v>
      </c>
      <c r="D266" s="88"/>
      <c r="E266" s="29">
        <v>3</v>
      </c>
      <c r="F266" s="31">
        <f>IF(E266="","",LOOKUP(E266,Очки!$C$3:$C$104,Очки!$B$3:$B$104))</f>
        <v>6</v>
      </c>
      <c r="G266" s="39">
        <f t="shared" si="28"/>
        <v>217</v>
      </c>
      <c r="H266" s="35">
        <v>12</v>
      </c>
      <c r="I266" s="31">
        <f>IF(H266="","",LOOKUP(H266,Очки!$D$3:$D$104,Очки!$B$3:$B$104))</f>
        <v>34</v>
      </c>
      <c r="J266" s="39">
        <f t="shared" si="29"/>
        <v>167</v>
      </c>
      <c r="K266" s="33">
        <v>40.25</v>
      </c>
      <c r="L266" s="31">
        <f>IF(K266="","",LOOKUP(K266,Очки!$F$3:$F$104,Очки!$G$3:$G$104))</f>
        <v>58</v>
      </c>
      <c r="M266" s="39">
        <f t="shared" si="30"/>
        <v>153</v>
      </c>
      <c r="N266" s="31">
        <f t="shared" si="37"/>
        <v>98</v>
      </c>
      <c r="O266" s="1">
        <f t="shared" si="31"/>
        <v>205</v>
      </c>
      <c r="P266" s="92"/>
      <c r="Q266" s="90"/>
      <c r="R266" s="76"/>
      <c r="S266" s="78"/>
      <c r="T266" s="76"/>
      <c r="U266" s="78"/>
      <c r="V266" s="76"/>
      <c r="W266" s="78"/>
      <c r="X266" s="98"/>
      <c r="Y266" s="95"/>
    </row>
    <row r="267" spans="1:25" ht="12.75">
      <c r="A267" s="40">
        <v>5</v>
      </c>
      <c r="B267" s="65" t="s">
        <v>280</v>
      </c>
      <c r="C267" s="37">
        <v>1354</v>
      </c>
      <c r="D267" s="88"/>
      <c r="E267" s="29">
        <v>0</v>
      </c>
      <c r="F267" s="31">
        <f>IF(E267="","",LOOKUP(E267,Очки!$C$3:$C$104,Очки!$B$3:$B$104))</f>
        <v>0</v>
      </c>
      <c r="G267" s="39">
        <f aca="true" t="shared" si="38" ref="G267:G310">IF(E267="","",RANK(E267,E$11:E$310,0))</f>
        <v>228</v>
      </c>
      <c r="H267" s="35">
        <v>12</v>
      </c>
      <c r="I267" s="31">
        <f>IF(H267="","",LOOKUP(H267,Очки!$D$3:$D$104,Очки!$B$3:$B$104))</f>
        <v>34</v>
      </c>
      <c r="J267" s="39">
        <f aca="true" t="shared" si="39" ref="J267:J310">IF(H267="","",RANK(H267,H$11:H$310,0))</f>
        <v>167</v>
      </c>
      <c r="K267" s="33">
        <v>37</v>
      </c>
      <c r="L267" s="31">
        <f>IF(K267="","",LOOKUP(K267,Очки!$F$3:$F$104,Очки!$G$3:$G$104))</f>
        <v>65</v>
      </c>
      <c r="M267" s="39">
        <f aca="true" t="shared" si="40" ref="M267:M310">IF(K267="","",RANK(K267,K$11:K$310,1))</f>
        <v>131</v>
      </c>
      <c r="N267" s="31">
        <f t="shared" si="37"/>
        <v>99</v>
      </c>
      <c r="O267" s="1">
        <f aca="true" t="shared" si="41" ref="O267:O310">IF(N267="","",RANK(N267,N$11:N$310,0))</f>
        <v>203</v>
      </c>
      <c r="P267" s="92"/>
      <c r="Q267" s="90"/>
      <c r="R267" s="76"/>
      <c r="S267" s="78"/>
      <c r="T267" s="76"/>
      <c r="U267" s="78"/>
      <c r="V267" s="76"/>
      <c r="W267" s="78"/>
      <c r="X267" s="98"/>
      <c r="Y267" s="95"/>
    </row>
    <row r="268" spans="1:25" ht="12.75">
      <c r="A268" s="40">
        <f>IF(B268="","",MAX($A$11:A267)+1)</f>
      </c>
      <c r="B268" s="65"/>
      <c r="C268" s="37"/>
      <c r="D268" s="88"/>
      <c r="E268" s="29"/>
      <c r="F268" s="31">
        <f>IF(E268="","",LOOKUP(E268,Очки!$C$3:$C$104,Очки!$B$3:$B$104))</f>
      </c>
      <c r="G268" s="39">
        <f t="shared" si="38"/>
      </c>
      <c r="H268" s="35"/>
      <c r="I268" s="31">
        <f>IF(H268="","",LOOKUP(H268,Очки!$D$3:$D$104,Очки!$B$3:$B$104))</f>
      </c>
      <c r="J268" s="39">
        <f t="shared" si="39"/>
      </c>
      <c r="K268" s="33"/>
      <c r="L268" s="31">
        <f>IF(K268="","",LOOKUP(K268,Очки!$F$3:$F$104,Очки!$G$3:$G$104))</f>
      </c>
      <c r="M268" s="39">
        <f t="shared" si="40"/>
      </c>
      <c r="N268" s="31">
        <f t="shared" si="37"/>
      </c>
      <c r="O268" s="1">
        <f t="shared" si="41"/>
      </c>
      <c r="P268" s="92"/>
      <c r="Q268" s="90"/>
      <c r="R268" s="76"/>
      <c r="S268" s="78"/>
      <c r="T268" s="76"/>
      <c r="U268" s="78"/>
      <c r="V268" s="76"/>
      <c r="W268" s="78"/>
      <c r="X268" s="98"/>
      <c r="Y268" s="95"/>
    </row>
    <row r="269" spans="1:26" ht="12.75">
      <c r="A269" s="41">
        <v>1</v>
      </c>
      <c r="B269" s="66" t="s">
        <v>282</v>
      </c>
      <c r="C269" s="38">
        <v>1427</v>
      </c>
      <c r="D269" s="107" t="s">
        <v>281</v>
      </c>
      <c r="E269" s="30">
        <v>35</v>
      </c>
      <c r="F269" s="32">
        <f>IF(E269="","",LOOKUP(E269,Очки!$C$3:$C$104,Очки!$B$3:$B$104))</f>
        <v>70</v>
      </c>
      <c r="G269" s="39">
        <f t="shared" si="38"/>
        <v>16</v>
      </c>
      <c r="H269" s="36">
        <v>10</v>
      </c>
      <c r="I269" s="32">
        <f>IF(H269="","",LOOKUP(H269,Очки!$D$3:$D$104,Очки!$B$3:$B$104))</f>
        <v>28</v>
      </c>
      <c r="J269" s="39">
        <f t="shared" si="39"/>
        <v>200</v>
      </c>
      <c r="K269" s="34">
        <v>39.11</v>
      </c>
      <c r="L269" s="32">
        <f>IF(K269="","",LOOKUP(K269,Очки!$F$3:$F$104,Очки!$G$3:$G$104))</f>
        <v>60</v>
      </c>
      <c r="M269" s="39">
        <f t="shared" si="40"/>
        <v>147</v>
      </c>
      <c r="N269" s="32">
        <f t="shared" si="37"/>
        <v>158</v>
      </c>
      <c r="O269" s="2">
        <f t="shared" si="41"/>
        <v>89</v>
      </c>
      <c r="P269" s="109">
        <f>IF(N274="",SUM(N269:N273),SUM(N269:N274)-MIN(N269:N274))</f>
        <v>926</v>
      </c>
      <c r="Q269" s="89">
        <f>IF(P269=0,"",RANK(P269,$P$11:$P$310,0))</f>
        <v>7</v>
      </c>
      <c r="R269" s="76">
        <f>IF(S269="",0,(($E$7+1)-S269)*4)</f>
        <v>164</v>
      </c>
      <c r="S269" s="77">
        <v>10</v>
      </c>
      <c r="T269" s="76">
        <f>IF(U269="",0,(($E$7+1)-U269)*4)</f>
        <v>176</v>
      </c>
      <c r="U269" s="77">
        <v>7</v>
      </c>
      <c r="V269" s="76">
        <f>IF(W269="",0,(($E$7+1)-W269)*4)</f>
        <v>196</v>
      </c>
      <c r="W269" s="77">
        <v>2</v>
      </c>
      <c r="X269" s="103">
        <f>IF(D269="","",SUM(P269,R269,T269,V269))</f>
        <v>1462</v>
      </c>
      <c r="Y269" s="105">
        <f>IF(X269="","",RANK(X269,$X$11:$X$310,0))</f>
        <v>3</v>
      </c>
      <c r="Z269" s="45"/>
    </row>
    <row r="270" spans="1:25" ht="12.75">
      <c r="A270" s="41">
        <v>2</v>
      </c>
      <c r="B270" s="66" t="s">
        <v>283</v>
      </c>
      <c r="C270" s="38">
        <v>1279</v>
      </c>
      <c r="D270" s="108"/>
      <c r="E270" s="30">
        <v>40</v>
      </c>
      <c r="F270" s="32">
        <f>IF(E270="","",LOOKUP(E270,Очки!$C$3:$C$104,Очки!$B$3:$B$104))</f>
        <v>80</v>
      </c>
      <c r="G270" s="39">
        <f t="shared" si="38"/>
        <v>8</v>
      </c>
      <c r="H270" s="36">
        <v>23</v>
      </c>
      <c r="I270" s="32">
        <f>IF(H270="","",LOOKUP(H270,Очки!$D$3:$D$104,Очки!$B$3:$B$104))</f>
        <v>56</v>
      </c>
      <c r="J270" s="39">
        <f t="shared" si="39"/>
        <v>20</v>
      </c>
      <c r="K270" s="34">
        <v>29.3</v>
      </c>
      <c r="L270" s="32">
        <f>IF(K270="","",LOOKUP(K270,Очки!$F$3:$F$104,Очки!$G$3:$G$104))</f>
        <v>80</v>
      </c>
      <c r="M270" s="39">
        <f t="shared" si="40"/>
        <v>87</v>
      </c>
      <c r="N270" s="32">
        <f t="shared" si="37"/>
        <v>216</v>
      </c>
      <c r="O270" s="2">
        <f t="shared" si="41"/>
        <v>6</v>
      </c>
      <c r="P270" s="104"/>
      <c r="Q270" s="90"/>
      <c r="R270" s="76"/>
      <c r="S270" s="78"/>
      <c r="T270" s="76"/>
      <c r="U270" s="78"/>
      <c r="V270" s="76"/>
      <c r="W270" s="78"/>
      <c r="X270" s="104"/>
      <c r="Y270" s="106"/>
    </row>
    <row r="271" spans="1:25" ht="12.75">
      <c r="A271" s="41">
        <v>3</v>
      </c>
      <c r="B271" s="66" t="s">
        <v>325</v>
      </c>
      <c r="C271" s="38">
        <v>1433</v>
      </c>
      <c r="D271" s="108"/>
      <c r="E271" s="30">
        <v>34</v>
      </c>
      <c r="F271" s="32">
        <f>IF(E271="","",LOOKUP(E271,Очки!$C$3:$C$104,Очки!$B$3:$B$104))</f>
        <v>68</v>
      </c>
      <c r="G271" s="39">
        <f t="shared" si="38"/>
        <v>23</v>
      </c>
      <c r="H271" s="36">
        <v>18</v>
      </c>
      <c r="I271" s="32">
        <f>IF(H271="","",LOOKUP(H271,Очки!$D$3:$D$104,Очки!$B$3:$B$104))</f>
        <v>46</v>
      </c>
      <c r="J271" s="39">
        <f t="shared" si="39"/>
        <v>67</v>
      </c>
      <c r="K271" s="34">
        <v>27.15</v>
      </c>
      <c r="L271" s="32">
        <f>IF(K271="","",LOOKUP(K271,Очки!$F$3:$F$104,Очки!$G$3:$G$104))</f>
        <v>84</v>
      </c>
      <c r="M271" s="39">
        <f t="shared" si="40"/>
        <v>68</v>
      </c>
      <c r="N271" s="32">
        <f t="shared" si="37"/>
        <v>198</v>
      </c>
      <c r="O271" s="2">
        <f t="shared" si="41"/>
        <v>23</v>
      </c>
      <c r="P271" s="104"/>
      <c r="Q271" s="90"/>
      <c r="R271" s="76"/>
      <c r="S271" s="78"/>
      <c r="T271" s="76"/>
      <c r="U271" s="78"/>
      <c r="V271" s="76"/>
      <c r="W271" s="78"/>
      <c r="X271" s="104"/>
      <c r="Y271" s="106"/>
    </row>
    <row r="272" spans="1:25" ht="12.75">
      <c r="A272" s="41">
        <v>4</v>
      </c>
      <c r="B272" s="66" t="s">
        <v>284</v>
      </c>
      <c r="C272" s="38">
        <v>1341</v>
      </c>
      <c r="D272" s="108"/>
      <c r="E272" s="30">
        <v>28</v>
      </c>
      <c r="F272" s="32">
        <f>IF(E272="","",LOOKUP(E272,Очки!$C$3:$C$104,Очки!$B$3:$B$104))</f>
        <v>56</v>
      </c>
      <c r="G272" s="39">
        <f t="shared" si="38"/>
        <v>61</v>
      </c>
      <c r="H272" s="36">
        <v>12</v>
      </c>
      <c r="I272" s="32">
        <f>IF(H272="","",LOOKUP(H272,Очки!$D$3:$D$104,Очки!$B$3:$B$104))</f>
        <v>34</v>
      </c>
      <c r="J272" s="39">
        <f t="shared" si="39"/>
        <v>167</v>
      </c>
      <c r="K272" s="34">
        <v>23.55</v>
      </c>
      <c r="L272" s="32">
        <f>IF(K272="","",LOOKUP(K272,Очки!$F$3:$F$104,Очки!$G$3:$G$104))</f>
        <v>91</v>
      </c>
      <c r="M272" s="39">
        <f t="shared" si="40"/>
        <v>29</v>
      </c>
      <c r="N272" s="32">
        <f t="shared" si="37"/>
        <v>181</v>
      </c>
      <c r="O272" s="2">
        <f t="shared" si="41"/>
        <v>44</v>
      </c>
      <c r="P272" s="104"/>
      <c r="Q272" s="90"/>
      <c r="R272" s="76"/>
      <c r="S272" s="78"/>
      <c r="T272" s="76"/>
      <c r="U272" s="78"/>
      <c r="V272" s="76"/>
      <c r="W272" s="78"/>
      <c r="X272" s="104"/>
      <c r="Y272" s="106"/>
    </row>
    <row r="273" spans="1:25" ht="12.75">
      <c r="A273" s="41">
        <v>5</v>
      </c>
      <c r="B273" s="66" t="s">
        <v>285</v>
      </c>
      <c r="C273" s="38">
        <v>1190</v>
      </c>
      <c r="D273" s="108"/>
      <c r="E273" s="30">
        <v>33</v>
      </c>
      <c r="F273" s="32">
        <f>IF(E273="","",LOOKUP(E273,Очки!$C$3:$C$104,Очки!$B$3:$B$104))</f>
        <v>66</v>
      </c>
      <c r="G273" s="39">
        <f t="shared" si="38"/>
        <v>34</v>
      </c>
      <c r="H273" s="36">
        <v>11</v>
      </c>
      <c r="I273" s="32">
        <f>IF(H273="","",LOOKUP(H273,Очки!$D$3:$D$104,Очки!$B$3:$B$104))</f>
        <v>31</v>
      </c>
      <c r="J273" s="39">
        <f t="shared" si="39"/>
        <v>182</v>
      </c>
      <c r="K273" s="34">
        <v>31.13</v>
      </c>
      <c r="L273" s="32">
        <f>IF(K273="","",LOOKUP(K273,Очки!$F$3:$F$104,Очки!$G$3:$G$104))</f>
        <v>76</v>
      </c>
      <c r="M273" s="39">
        <f t="shared" si="40"/>
        <v>100</v>
      </c>
      <c r="N273" s="32">
        <f t="shared" si="37"/>
        <v>173</v>
      </c>
      <c r="O273" s="2">
        <f t="shared" si="41"/>
        <v>59</v>
      </c>
      <c r="P273" s="104"/>
      <c r="Q273" s="90"/>
      <c r="R273" s="76"/>
      <c r="S273" s="78"/>
      <c r="T273" s="76"/>
      <c r="U273" s="78"/>
      <c r="V273" s="76"/>
      <c r="W273" s="78"/>
      <c r="X273" s="104"/>
      <c r="Y273" s="106"/>
    </row>
    <row r="274" spans="1:25" ht="12.75">
      <c r="A274" s="41">
        <f>IF(B274="","",MAX($A$11:A273)+1)</f>
      </c>
      <c r="B274" s="66"/>
      <c r="C274" s="38"/>
      <c r="D274" s="108"/>
      <c r="E274" s="30"/>
      <c r="F274" s="32">
        <f>IF(E274="","",LOOKUP(E274,Очки!$C$3:$C$104,Очки!$B$3:$B$104))</f>
      </c>
      <c r="G274" s="39">
        <f t="shared" si="38"/>
      </c>
      <c r="H274" s="36"/>
      <c r="I274" s="32">
        <f>IF(H274="","",LOOKUP(H274,Очки!$D$3:$D$104,Очки!$B$3:$B$104))</f>
      </c>
      <c r="J274" s="39">
        <f t="shared" si="39"/>
      </c>
      <c r="K274" s="34"/>
      <c r="L274" s="32">
        <f>IF(K274="","",LOOKUP(K274,Очки!$F$3:$F$104,Очки!$G$3:$G$104))</f>
      </c>
      <c r="M274" s="39">
        <f t="shared" si="40"/>
      </c>
      <c r="N274" s="32">
        <f t="shared" si="37"/>
      </c>
      <c r="O274" s="2">
        <f t="shared" si="41"/>
      </c>
      <c r="P274" s="104"/>
      <c r="Q274" s="90"/>
      <c r="R274" s="76"/>
      <c r="S274" s="78"/>
      <c r="T274" s="76"/>
      <c r="U274" s="78"/>
      <c r="V274" s="76"/>
      <c r="W274" s="78"/>
      <c r="X274" s="104"/>
      <c r="Y274" s="106"/>
    </row>
    <row r="275" spans="1:26" ht="12.75">
      <c r="A275" s="40">
        <v>1</v>
      </c>
      <c r="B275" s="65" t="s">
        <v>287</v>
      </c>
      <c r="C275" s="37">
        <v>1352</v>
      </c>
      <c r="D275" s="87" t="s">
        <v>286</v>
      </c>
      <c r="E275" s="29">
        <v>19</v>
      </c>
      <c r="F275" s="31">
        <f>IF(E275="","",LOOKUP(E275,Очки!$C$3:$C$104,Очки!$B$3:$B$104))</f>
        <v>38</v>
      </c>
      <c r="G275" s="39">
        <f t="shared" si="38"/>
        <v>124</v>
      </c>
      <c r="H275" s="35">
        <v>14</v>
      </c>
      <c r="I275" s="31">
        <f>IF(H275="","",LOOKUP(H275,Очки!$D$3:$D$104,Очки!$B$3:$B$104))</f>
        <v>38</v>
      </c>
      <c r="J275" s="39">
        <f t="shared" si="39"/>
        <v>142</v>
      </c>
      <c r="K275" s="33">
        <v>20.57</v>
      </c>
      <c r="L275" s="31">
        <f>IF(K275="","",LOOKUP(K275,Очки!$F$3:$F$104,Очки!$G$3:$G$104))</f>
        <v>97</v>
      </c>
      <c r="M275" s="39">
        <f t="shared" si="40"/>
        <v>5</v>
      </c>
      <c r="N275" s="31">
        <f>IF(B275="","",SUM(F275,I275,L275))</f>
        <v>173</v>
      </c>
      <c r="O275" s="1">
        <f t="shared" si="41"/>
        <v>59</v>
      </c>
      <c r="P275" s="91">
        <f>IF(N280="",SUM(N275:N279),SUM(N275:N280)-MIN(N275:N280))</f>
        <v>789</v>
      </c>
      <c r="Q275" s="89">
        <f>IF(P275=0,"",RANK(P275,$P$11:$P$310,0))</f>
        <v>17</v>
      </c>
      <c r="R275" s="76">
        <f>IF(S275="",0,(($E$7+1)-S275)*4)</f>
        <v>148</v>
      </c>
      <c r="S275" s="77">
        <v>14</v>
      </c>
      <c r="T275" s="76">
        <f>IF(U275="",0,(($E$7+1)-U275)*4)</f>
        <v>192</v>
      </c>
      <c r="U275" s="77">
        <v>3</v>
      </c>
      <c r="V275" s="76">
        <f>IF(W275="",0,(($E$7+1)-W275)*4)</f>
        <v>4</v>
      </c>
      <c r="W275" s="77">
        <v>50</v>
      </c>
      <c r="X275" s="97">
        <f>IF(D275="","",SUM(P275,R275,T275,V275))</f>
        <v>1133</v>
      </c>
      <c r="Y275" s="94">
        <f>IF(X275="","",RANK(X275,$X$11:$X$310,0))</f>
        <v>14</v>
      </c>
      <c r="Z275" s="45"/>
    </row>
    <row r="276" spans="1:25" ht="12.75">
      <c r="A276" s="40">
        <v>2</v>
      </c>
      <c r="B276" s="65" t="s">
        <v>288</v>
      </c>
      <c r="C276" s="37">
        <v>1205</v>
      </c>
      <c r="D276" s="88"/>
      <c r="E276" s="29">
        <v>17</v>
      </c>
      <c r="F276" s="31">
        <f>IF(E276="","",LOOKUP(E276,Очки!$C$3:$C$104,Очки!$B$3:$B$104))</f>
        <v>34</v>
      </c>
      <c r="G276" s="39">
        <f t="shared" si="38"/>
        <v>138</v>
      </c>
      <c r="H276" s="35">
        <v>10</v>
      </c>
      <c r="I276" s="31">
        <f>IF(H276="","",LOOKUP(H276,Очки!$D$3:$D$104,Очки!$B$3:$B$104))</f>
        <v>28</v>
      </c>
      <c r="J276" s="39">
        <f t="shared" si="39"/>
        <v>200</v>
      </c>
      <c r="K276" s="33">
        <v>22.35</v>
      </c>
      <c r="L276" s="31">
        <f>IF(K276="","",LOOKUP(K276,Очки!$F$3:$F$104,Очки!$G$3:$G$104))</f>
        <v>93</v>
      </c>
      <c r="M276" s="39">
        <f t="shared" si="40"/>
        <v>13</v>
      </c>
      <c r="N276" s="31">
        <f>IF(B276="","",SUM(F276,I276,L276))</f>
        <v>155</v>
      </c>
      <c r="O276" s="1">
        <f t="shared" si="41"/>
        <v>98</v>
      </c>
      <c r="P276" s="92"/>
      <c r="Q276" s="90"/>
      <c r="R276" s="76"/>
      <c r="S276" s="78"/>
      <c r="T276" s="76"/>
      <c r="U276" s="78"/>
      <c r="V276" s="76"/>
      <c r="W276" s="78"/>
      <c r="X276" s="98"/>
      <c r="Y276" s="95"/>
    </row>
    <row r="277" spans="1:25" ht="12.75">
      <c r="A277" s="40">
        <v>3</v>
      </c>
      <c r="B277" s="65" t="s">
        <v>289</v>
      </c>
      <c r="C277" s="37">
        <v>1105</v>
      </c>
      <c r="D277" s="88"/>
      <c r="E277" s="29">
        <v>9</v>
      </c>
      <c r="F277" s="31">
        <f>IF(E277="","",LOOKUP(E277,Очки!$C$3:$C$104,Очки!$B$3:$B$104))</f>
        <v>18</v>
      </c>
      <c r="G277" s="39">
        <f t="shared" si="38"/>
        <v>186</v>
      </c>
      <c r="H277" s="35">
        <v>23</v>
      </c>
      <c r="I277" s="31">
        <f>IF(H277="","",LOOKUP(H277,Очки!$D$3:$D$104,Очки!$B$3:$B$104))</f>
        <v>56</v>
      </c>
      <c r="J277" s="39">
        <f t="shared" si="39"/>
        <v>20</v>
      </c>
      <c r="K277" s="33">
        <v>20.49</v>
      </c>
      <c r="L277" s="31">
        <f>IF(K277="","",LOOKUP(K277,Очки!$F$3:$F$104,Очки!$G$3:$G$104))</f>
        <v>97</v>
      </c>
      <c r="M277" s="39">
        <f t="shared" si="40"/>
        <v>4</v>
      </c>
      <c r="N277" s="31">
        <f aca="true" t="shared" si="42" ref="N277:N286">IF(B277="","",SUM(F277,I277,L277))</f>
        <v>171</v>
      </c>
      <c r="O277" s="1">
        <f t="shared" si="41"/>
        <v>65</v>
      </c>
      <c r="P277" s="92"/>
      <c r="Q277" s="90"/>
      <c r="R277" s="76"/>
      <c r="S277" s="78"/>
      <c r="T277" s="76"/>
      <c r="U277" s="78"/>
      <c r="V277" s="76"/>
      <c r="W277" s="78"/>
      <c r="X277" s="98"/>
      <c r="Y277" s="95"/>
    </row>
    <row r="278" spans="1:25" ht="12.75">
      <c r="A278" s="40">
        <v>4</v>
      </c>
      <c r="B278" s="65" t="s">
        <v>290</v>
      </c>
      <c r="C278" s="37">
        <v>1442</v>
      </c>
      <c r="D278" s="88"/>
      <c r="E278" s="29">
        <v>8</v>
      </c>
      <c r="F278" s="31">
        <f>IF(E278="","",LOOKUP(E278,Очки!$C$3:$C$104,Очки!$B$3:$B$104))</f>
        <v>16</v>
      </c>
      <c r="G278" s="39">
        <f t="shared" si="38"/>
        <v>193</v>
      </c>
      <c r="H278" s="35">
        <v>14</v>
      </c>
      <c r="I278" s="31">
        <f>IF(H278="","",LOOKUP(H278,Очки!$D$3:$D$104,Очки!$B$3:$B$104))</f>
        <v>38</v>
      </c>
      <c r="J278" s="39">
        <f t="shared" si="39"/>
        <v>142</v>
      </c>
      <c r="K278" s="33">
        <v>27.1</v>
      </c>
      <c r="L278" s="31">
        <f>IF(K278="","",LOOKUP(K278,Очки!$F$3:$F$104,Очки!$G$3:$G$104))</f>
        <v>84</v>
      </c>
      <c r="M278" s="39">
        <f t="shared" si="40"/>
        <v>66</v>
      </c>
      <c r="N278" s="31">
        <f t="shared" si="42"/>
        <v>138</v>
      </c>
      <c r="O278" s="1">
        <f t="shared" si="41"/>
        <v>139</v>
      </c>
      <c r="P278" s="92"/>
      <c r="Q278" s="90"/>
      <c r="R278" s="76"/>
      <c r="S278" s="78"/>
      <c r="T278" s="76"/>
      <c r="U278" s="78"/>
      <c r="V278" s="76"/>
      <c r="W278" s="78"/>
      <c r="X278" s="98"/>
      <c r="Y278" s="95"/>
    </row>
    <row r="279" spans="1:25" ht="12.75">
      <c r="A279" s="40">
        <v>5</v>
      </c>
      <c r="B279" s="65" t="s">
        <v>291</v>
      </c>
      <c r="C279" s="37">
        <v>1225</v>
      </c>
      <c r="D279" s="88"/>
      <c r="E279" s="29">
        <v>20</v>
      </c>
      <c r="F279" s="31">
        <f>IF(E279="","",LOOKUP(E279,Очки!$C$3:$C$104,Очки!$B$3:$B$104))</f>
        <v>40</v>
      </c>
      <c r="G279" s="39">
        <f t="shared" si="38"/>
        <v>117</v>
      </c>
      <c r="H279" s="35">
        <v>10</v>
      </c>
      <c r="I279" s="31">
        <f>IF(H279="","",LOOKUP(H279,Очки!$D$3:$D$104,Очки!$B$3:$B$104))</f>
        <v>28</v>
      </c>
      <c r="J279" s="39">
        <f t="shared" si="39"/>
        <v>200</v>
      </c>
      <c r="K279" s="33">
        <v>27.2</v>
      </c>
      <c r="L279" s="31">
        <f>IF(K279="","",LOOKUP(K279,Очки!$F$3:$F$104,Очки!$G$3:$G$104))</f>
        <v>84</v>
      </c>
      <c r="M279" s="39">
        <f t="shared" si="40"/>
        <v>70</v>
      </c>
      <c r="N279" s="31">
        <f t="shared" si="42"/>
        <v>152</v>
      </c>
      <c r="O279" s="1">
        <f t="shared" si="41"/>
        <v>106</v>
      </c>
      <c r="P279" s="92"/>
      <c r="Q279" s="90"/>
      <c r="R279" s="76"/>
      <c r="S279" s="78"/>
      <c r="T279" s="76"/>
      <c r="U279" s="78"/>
      <c r="V279" s="76"/>
      <c r="W279" s="78"/>
      <c r="X279" s="98"/>
      <c r="Y279" s="95"/>
    </row>
    <row r="280" spans="1:25" ht="12.75">
      <c r="A280" s="40">
        <f>IF(B280="","",MAX($A$11:A279)+1)</f>
      </c>
      <c r="B280" s="65"/>
      <c r="C280" s="37"/>
      <c r="D280" s="88"/>
      <c r="E280" s="29"/>
      <c r="F280" s="31">
        <f>IF(E280="","",LOOKUP(E280,Очки!$C$3:$C$104,Очки!$B$3:$B$104))</f>
      </c>
      <c r="G280" s="39">
        <f t="shared" si="38"/>
      </c>
      <c r="H280" s="35"/>
      <c r="I280" s="31">
        <f>IF(H280="","",LOOKUP(H280,Очки!$D$3:$D$104,Очки!$B$3:$B$104))</f>
      </c>
      <c r="J280" s="39">
        <f t="shared" si="39"/>
      </c>
      <c r="K280" s="33"/>
      <c r="L280" s="31">
        <f>IF(K280="","",LOOKUP(K280,Очки!$F$3:$F$104,Очки!$G$3:$G$104))</f>
      </c>
      <c r="M280" s="39">
        <f t="shared" si="40"/>
      </c>
      <c r="N280" s="31">
        <f t="shared" si="42"/>
      </c>
      <c r="O280" s="1">
        <f t="shared" si="41"/>
      </c>
      <c r="P280" s="92"/>
      <c r="Q280" s="90"/>
      <c r="R280" s="76"/>
      <c r="S280" s="78"/>
      <c r="T280" s="76"/>
      <c r="U280" s="78"/>
      <c r="V280" s="76"/>
      <c r="W280" s="78"/>
      <c r="X280" s="98"/>
      <c r="Y280" s="95"/>
    </row>
    <row r="281" spans="1:26" ht="12.75">
      <c r="A281" s="41">
        <v>1</v>
      </c>
      <c r="B281" s="66" t="s">
        <v>293</v>
      </c>
      <c r="C281" s="38">
        <v>1409</v>
      </c>
      <c r="D281" s="107" t="s">
        <v>292</v>
      </c>
      <c r="E281" s="30">
        <v>34</v>
      </c>
      <c r="F281" s="32">
        <f>IF(E281="","",LOOKUP(E281,Очки!$C$3:$C$104,Очки!$B$3:$B$104))</f>
        <v>68</v>
      </c>
      <c r="G281" s="39">
        <f t="shared" si="38"/>
        <v>23</v>
      </c>
      <c r="H281" s="36">
        <v>12</v>
      </c>
      <c r="I281" s="32">
        <f>IF(H281="","",LOOKUP(H281,Очки!$D$3:$D$104,Очки!$B$3:$B$104))</f>
        <v>34</v>
      </c>
      <c r="J281" s="39">
        <f t="shared" si="39"/>
        <v>167</v>
      </c>
      <c r="K281" s="34">
        <v>24.07</v>
      </c>
      <c r="L281" s="32">
        <f>IF(K281="","",LOOKUP(K281,Очки!$F$3:$F$104,Очки!$G$3:$G$104))</f>
        <v>90</v>
      </c>
      <c r="M281" s="39">
        <f t="shared" si="40"/>
        <v>31</v>
      </c>
      <c r="N281" s="32">
        <f t="shared" si="42"/>
        <v>192</v>
      </c>
      <c r="O281" s="2">
        <f t="shared" si="41"/>
        <v>31</v>
      </c>
      <c r="P281" s="109">
        <f>IF(N286="",SUM(N281:N285),SUM(N281:N286)-MIN(N281:N286))</f>
        <v>792</v>
      </c>
      <c r="Q281" s="89">
        <f>IF(P281=0,"",RANK(P281,$P$11:$P$310,0))</f>
        <v>16</v>
      </c>
      <c r="R281" s="76">
        <f>IF(S281="",0,(($E$7+1)-S281)*4)</f>
        <v>104</v>
      </c>
      <c r="S281" s="77">
        <v>25</v>
      </c>
      <c r="T281" s="76">
        <f>IF(U281="",0,(($E$7+1)-U281)*4)</f>
        <v>20</v>
      </c>
      <c r="U281" s="77">
        <v>46</v>
      </c>
      <c r="V281" s="76">
        <f>IF(W281="",0,(($E$7+1)-W281)*4)</f>
        <v>4</v>
      </c>
      <c r="W281" s="77">
        <v>50</v>
      </c>
      <c r="X281" s="103">
        <f>IF(D281="","",SUM(P281,R281,T281,V281))</f>
        <v>920</v>
      </c>
      <c r="Y281" s="105">
        <f>IF(X281="","",RANK(X281,$X$11:$X$310,0))</f>
        <v>31</v>
      </c>
      <c r="Z281" s="45"/>
    </row>
    <row r="282" spans="1:25" ht="12.75">
      <c r="A282" s="41">
        <v>2</v>
      </c>
      <c r="B282" s="66" t="s">
        <v>294</v>
      </c>
      <c r="C282" s="38">
        <v>1128</v>
      </c>
      <c r="D282" s="108"/>
      <c r="E282" s="30">
        <v>27</v>
      </c>
      <c r="F282" s="32">
        <f>IF(E282="","",LOOKUP(E282,Очки!$C$3:$C$104,Очки!$B$3:$B$104))</f>
        <v>54</v>
      </c>
      <c r="G282" s="39">
        <f t="shared" si="38"/>
        <v>65</v>
      </c>
      <c r="H282" s="36">
        <v>15</v>
      </c>
      <c r="I282" s="32">
        <f>IF(H282="","",LOOKUP(H282,Очки!$D$3:$D$104,Очки!$B$3:$B$104))</f>
        <v>40</v>
      </c>
      <c r="J282" s="39">
        <f t="shared" si="39"/>
        <v>118</v>
      </c>
      <c r="K282" s="34">
        <v>23.12</v>
      </c>
      <c r="L282" s="32">
        <f>IF(K282="","",LOOKUP(K282,Очки!$F$3:$F$104,Очки!$G$3:$G$104))</f>
        <v>92</v>
      </c>
      <c r="M282" s="39">
        <f t="shared" si="40"/>
        <v>21</v>
      </c>
      <c r="N282" s="32">
        <f t="shared" si="42"/>
        <v>186</v>
      </c>
      <c r="O282" s="2">
        <f t="shared" si="41"/>
        <v>37</v>
      </c>
      <c r="P282" s="104"/>
      <c r="Q282" s="90"/>
      <c r="R282" s="76"/>
      <c r="S282" s="78"/>
      <c r="T282" s="76"/>
      <c r="U282" s="78"/>
      <c r="V282" s="76"/>
      <c r="W282" s="78"/>
      <c r="X282" s="104"/>
      <c r="Y282" s="106"/>
    </row>
    <row r="283" spans="1:25" ht="12.75">
      <c r="A283" s="41">
        <v>3</v>
      </c>
      <c r="B283" s="66" t="s">
        <v>295</v>
      </c>
      <c r="C283" s="38">
        <v>1219</v>
      </c>
      <c r="D283" s="108"/>
      <c r="E283" s="30">
        <v>7</v>
      </c>
      <c r="F283" s="32">
        <f>IF(E283="","",LOOKUP(E283,Очки!$C$3:$C$104,Очки!$B$3:$B$104))</f>
        <v>14</v>
      </c>
      <c r="G283" s="39">
        <f t="shared" si="38"/>
        <v>197</v>
      </c>
      <c r="H283" s="36">
        <v>20</v>
      </c>
      <c r="I283" s="32">
        <f>IF(H283="","",LOOKUP(H283,Очки!$D$3:$D$104,Очки!$B$3:$B$104))</f>
        <v>50</v>
      </c>
      <c r="J283" s="39">
        <f t="shared" si="39"/>
        <v>46</v>
      </c>
      <c r="K283" s="34">
        <v>27.39</v>
      </c>
      <c r="L283" s="32">
        <f>IF(K283="","",LOOKUP(K283,Очки!$F$3:$F$104,Очки!$G$3:$G$104))</f>
        <v>83</v>
      </c>
      <c r="M283" s="39">
        <f t="shared" si="40"/>
        <v>74</v>
      </c>
      <c r="N283" s="32">
        <f t="shared" si="42"/>
        <v>147</v>
      </c>
      <c r="O283" s="2">
        <f t="shared" si="41"/>
        <v>119</v>
      </c>
      <c r="P283" s="104"/>
      <c r="Q283" s="90"/>
      <c r="R283" s="76"/>
      <c r="S283" s="78"/>
      <c r="T283" s="76"/>
      <c r="U283" s="78"/>
      <c r="V283" s="76"/>
      <c r="W283" s="78"/>
      <c r="X283" s="104"/>
      <c r="Y283" s="106"/>
    </row>
    <row r="284" spans="1:25" ht="12.75">
      <c r="A284" s="41">
        <v>4</v>
      </c>
      <c r="B284" s="66" t="s">
        <v>296</v>
      </c>
      <c r="C284" s="38">
        <v>1089</v>
      </c>
      <c r="D284" s="108"/>
      <c r="E284" s="30">
        <v>16</v>
      </c>
      <c r="F284" s="32">
        <f>IF(E284="","",LOOKUP(E284,Очки!$C$3:$C$104,Очки!$B$3:$B$104))</f>
        <v>32</v>
      </c>
      <c r="G284" s="39">
        <f t="shared" si="38"/>
        <v>144</v>
      </c>
      <c r="H284" s="36">
        <v>11</v>
      </c>
      <c r="I284" s="32">
        <f>IF(H284="","",LOOKUP(H284,Очки!$D$3:$D$104,Очки!$B$3:$B$104))</f>
        <v>31</v>
      </c>
      <c r="J284" s="39">
        <f t="shared" si="39"/>
        <v>182</v>
      </c>
      <c r="K284" s="34">
        <v>27.32</v>
      </c>
      <c r="L284" s="32">
        <f>IF(K284="","",LOOKUP(K284,Очки!$F$3:$F$104,Очки!$G$3:$G$104))</f>
        <v>83</v>
      </c>
      <c r="M284" s="39">
        <f t="shared" si="40"/>
        <v>73</v>
      </c>
      <c r="N284" s="32">
        <f t="shared" si="42"/>
        <v>146</v>
      </c>
      <c r="O284" s="2">
        <f t="shared" si="41"/>
        <v>122</v>
      </c>
      <c r="P284" s="104"/>
      <c r="Q284" s="90"/>
      <c r="R284" s="76"/>
      <c r="S284" s="78"/>
      <c r="T284" s="76"/>
      <c r="U284" s="78"/>
      <c r="V284" s="76"/>
      <c r="W284" s="78"/>
      <c r="X284" s="104"/>
      <c r="Y284" s="106"/>
    </row>
    <row r="285" spans="1:25" ht="12.75">
      <c r="A285" s="41">
        <v>5</v>
      </c>
      <c r="B285" s="66" t="s">
        <v>297</v>
      </c>
      <c r="C285" s="38">
        <v>1418</v>
      </c>
      <c r="D285" s="108"/>
      <c r="E285" s="30">
        <v>7</v>
      </c>
      <c r="F285" s="32">
        <f>IF(E285="","",LOOKUP(E285,Очки!$C$3:$C$104,Очки!$B$3:$B$104))</f>
        <v>14</v>
      </c>
      <c r="G285" s="39">
        <f t="shared" si="38"/>
        <v>197</v>
      </c>
      <c r="H285" s="36">
        <v>15</v>
      </c>
      <c r="I285" s="32">
        <f>IF(H285="","",LOOKUP(H285,Очки!$D$3:$D$104,Очки!$B$3:$B$104))</f>
        <v>40</v>
      </c>
      <c r="J285" s="39">
        <f t="shared" si="39"/>
        <v>118</v>
      </c>
      <c r="K285" s="34">
        <v>35.5</v>
      </c>
      <c r="L285" s="32">
        <f>IF(K285="","",LOOKUP(K285,Очки!$F$3:$F$104,Очки!$G$3:$G$104))</f>
        <v>67</v>
      </c>
      <c r="M285" s="39">
        <f t="shared" si="40"/>
        <v>124</v>
      </c>
      <c r="N285" s="32">
        <f t="shared" si="42"/>
        <v>121</v>
      </c>
      <c r="O285" s="2">
        <f t="shared" si="41"/>
        <v>166</v>
      </c>
      <c r="P285" s="104"/>
      <c r="Q285" s="90"/>
      <c r="R285" s="76"/>
      <c r="S285" s="78"/>
      <c r="T285" s="76"/>
      <c r="U285" s="78"/>
      <c r="V285" s="76"/>
      <c r="W285" s="78"/>
      <c r="X285" s="104"/>
      <c r="Y285" s="106"/>
    </row>
    <row r="286" spans="1:25" ht="12.75">
      <c r="A286" s="41">
        <f>IF(B286="","",MAX($A$11:A285)+1)</f>
      </c>
      <c r="B286" s="66"/>
      <c r="C286" s="38"/>
      <c r="D286" s="108"/>
      <c r="E286" s="30"/>
      <c r="F286" s="32">
        <f>IF(E286="","",LOOKUP(E286,Очки!$C$3:$C$104,Очки!$B$3:$B$104))</f>
      </c>
      <c r="G286" s="39">
        <f t="shared" si="38"/>
      </c>
      <c r="H286" s="36"/>
      <c r="I286" s="32">
        <f>IF(H286="","",LOOKUP(H286,Очки!$D$3:$D$104,Очки!$B$3:$B$104))</f>
      </c>
      <c r="J286" s="39">
        <f t="shared" si="39"/>
      </c>
      <c r="K286" s="34"/>
      <c r="L286" s="32">
        <f>IF(K286="","",LOOKUP(K286,Очки!$F$3:$F$104,Очки!$G$3:$G$104))</f>
      </c>
      <c r="M286" s="39">
        <f t="shared" si="40"/>
      </c>
      <c r="N286" s="32">
        <f t="shared" si="42"/>
      </c>
      <c r="O286" s="2">
        <f t="shared" si="41"/>
      </c>
      <c r="P286" s="104"/>
      <c r="Q286" s="90"/>
      <c r="R286" s="76"/>
      <c r="S286" s="78"/>
      <c r="T286" s="76"/>
      <c r="U286" s="78"/>
      <c r="V286" s="76"/>
      <c r="W286" s="78"/>
      <c r="X286" s="104"/>
      <c r="Y286" s="106"/>
    </row>
    <row r="287" spans="1:26" ht="12.75">
      <c r="A287" s="40">
        <v>1</v>
      </c>
      <c r="B287" s="65" t="s">
        <v>298</v>
      </c>
      <c r="C287" s="37">
        <v>1378</v>
      </c>
      <c r="D287" s="87" t="s">
        <v>303</v>
      </c>
      <c r="E287" s="29">
        <v>3</v>
      </c>
      <c r="F287" s="31">
        <f>IF(E287="","",LOOKUP(E287,Очки!$C$3:$C$104,Очки!$B$3:$B$104))</f>
        <v>6</v>
      </c>
      <c r="G287" s="39">
        <f t="shared" si="38"/>
        <v>217</v>
      </c>
      <c r="H287" s="35">
        <v>18</v>
      </c>
      <c r="I287" s="31">
        <f>IF(H287="","",LOOKUP(H287,Очки!$D$3:$D$104,Очки!$B$3:$B$104))</f>
        <v>46</v>
      </c>
      <c r="J287" s="39">
        <f t="shared" si="39"/>
        <v>67</v>
      </c>
      <c r="K287" s="33">
        <v>46.23</v>
      </c>
      <c r="L287" s="31">
        <f>IF(K287="","",LOOKUP(K287,Очки!$F$3:$F$104,Очки!$G$3:$G$104))</f>
        <v>46</v>
      </c>
      <c r="M287" s="39">
        <f t="shared" si="40"/>
        <v>184</v>
      </c>
      <c r="N287" s="31">
        <f>IF(B287="","",SUM(F287,I287,L287))</f>
        <v>98</v>
      </c>
      <c r="O287" s="1">
        <f t="shared" si="41"/>
        <v>205</v>
      </c>
      <c r="P287" s="91">
        <f>IF(N292="",SUM(N287:N291),SUM(N287:N292)-MIN(N287:N292))</f>
        <v>220</v>
      </c>
      <c r="Q287" s="89">
        <f>IF(P287=0,"",RANK(P287,$P$11:$P$310,0))</f>
        <v>50</v>
      </c>
      <c r="R287" s="76">
        <f>IF(S287="",0,(($E$7+1)-S287)*4)</f>
        <v>44</v>
      </c>
      <c r="S287" s="77">
        <v>40</v>
      </c>
      <c r="T287" s="76">
        <f>IF(U287="",0,(($E$7+1)-U287)*4)</f>
        <v>28</v>
      </c>
      <c r="U287" s="77">
        <v>44</v>
      </c>
      <c r="V287" s="76">
        <f>IF(W287="",0,(($E$7+1)-W287)*4)</f>
        <v>4</v>
      </c>
      <c r="W287" s="77">
        <v>50</v>
      </c>
      <c r="X287" s="97">
        <f>IF(D287="","",SUM(P287,R287,T287,V287))</f>
        <v>296</v>
      </c>
      <c r="Y287" s="94">
        <f>IF(X287="","",RANK(X287,$X$11:$X$310,0))</f>
        <v>50</v>
      </c>
      <c r="Z287" s="45"/>
    </row>
    <row r="288" spans="1:25" ht="12.75">
      <c r="A288" s="40">
        <v>2</v>
      </c>
      <c r="B288" s="65" t="s">
        <v>299</v>
      </c>
      <c r="C288" s="37">
        <v>1282</v>
      </c>
      <c r="D288" s="88"/>
      <c r="E288" s="29">
        <v>3</v>
      </c>
      <c r="F288" s="31">
        <f>IF(E288="","",LOOKUP(E288,Очки!$C$3:$C$104,Очки!$B$3:$B$104))</f>
        <v>6</v>
      </c>
      <c r="G288" s="39">
        <f t="shared" si="38"/>
        <v>217</v>
      </c>
      <c r="H288" s="35">
        <v>2</v>
      </c>
      <c r="I288" s="31">
        <f>IF(H288="","",LOOKUP(H288,Очки!$D$3:$D$104,Очки!$B$3:$B$104))</f>
        <v>4</v>
      </c>
      <c r="J288" s="39">
        <f t="shared" si="39"/>
        <v>246</v>
      </c>
      <c r="K288" s="33">
        <v>62.45</v>
      </c>
      <c r="L288" s="31">
        <f>IF(K288="","",LOOKUP(K288,Очки!$F$3:$F$104,Очки!$G$3:$G$104))</f>
        <v>13</v>
      </c>
      <c r="M288" s="39">
        <f t="shared" si="40"/>
        <v>230</v>
      </c>
      <c r="N288" s="31">
        <f>IF(B288="","",SUM(F288,I288,L288))</f>
        <v>23</v>
      </c>
      <c r="O288" s="1">
        <f t="shared" si="41"/>
        <v>248</v>
      </c>
      <c r="P288" s="92"/>
      <c r="Q288" s="90"/>
      <c r="R288" s="76"/>
      <c r="S288" s="78"/>
      <c r="T288" s="76"/>
      <c r="U288" s="78"/>
      <c r="V288" s="76"/>
      <c r="W288" s="78"/>
      <c r="X288" s="98"/>
      <c r="Y288" s="95"/>
    </row>
    <row r="289" spans="1:25" ht="12.75">
      <c r="A289" s="40">
        <v>3</v>
      </c>
      <c r="B289" s="65" t="s">
        <v>300</v>
      </c>
      <c r="C289" s="37">
        <v>1440</v>
      </c>
      <c r="D289" s="88"/>
      <c r="E289" s="29">
        <v>10</v>
      </c>
      <c r="F289" s="31">
        <f>IF(E289="","",LOOKUP(E289,Очки!$C$3:$C$104,Очки!$B$3:$B$104))</f>
        <v>20</v>
      </c>
      <c r="G289" s="39">
        <f t="shared" si="38"/>
        <v>183</v>
      </c>
      <c r="H289" s="35">
        <v>10</v>
      </c>
      <c r="I289" s="31">
        <f>IF(H289="","",LOOKUP(H289,Очки!$D$3:$D$104,Очки!$B$3:$B$104))</f>
        <v>28</v>
      </c>
      <c r="J289" s="39">
        <f t="shared" si="39"/>
        <v>200</v>
      </c>
      <c r="K289" s="33">
        <v>63.22</v>
      </c>
      <c r="L289" s="31">
        <f>IF(K289="","",LOOKUP(K289,Очки!$F$3:$F$104,Очки!$G$3:$G$104))</f>
        <v>12</v>
      </c>
      <c r="M289" s="39">
        <f t="shared" si="40"/>
        <v>232</v>
      </c>
      <c r="N289" s="31">
        <f aca="true" t="shared" si="43" ref="N289:N298">IF(B289="","",SUM(F289,I289,L289))</f>
        <v>60</v>
      </c>
      <c r="O289" s="1">
        <f t="shared" si="41"/>
        <v>237</v>
      </c>
      <c r="P289" s="92"/>
      <c r="Q289" s="90"/>
      <c r="R289" s="76"/>
      <c r="S289" s="78"/>
      <c r="T289" s="76"/>
      <c r="U289" s="78"/>
      <c r="V289" s="76"/>
      <c r="W289" s="78"/>
      <c r="X289" s="98"/>
      <c r="Y289" s="95"/>
    </row>
    <row r="290" spans="1:25" ht="12.75">
      <c r="A290" s="40">
        <v>4</v>
      </c>
      <c r="B290" s="65" t="s">
        <v>301</v>
      </c>
      <c r="C290" s="37">
        <v>1079</v>
      </c>
      <c r="D290" s="88"/>
      <c r="E290" s="29">
        <v>0</v>
      </c>
      <c r="F290" s="31">
        <f>IF(E290="","",LOOKUP(E290,Очки!$C$3:$C$104,Очки!$B$3:$B$104))</f>
        <v>0</v>
      </c>
      <c r="G290" s="39">
        <f t="shared" si="38"/>
        <v>228</v>
      </c>
      <c r="H290" s="35">
        <v>1</v>
      </c>
      <c r="I290" s="31">
        <f>IF(H290="","",LOOKUP(H290,Очки!$D$3:$D$104,Очки!$B$3:$B$104))</f>
        <v>1</v>
      </c>
      <c r="J290" s="39">
        <f t="shared" si="39"/>
        <v>249</v>
      </c>
      <c r="K290" s="33">
        <v>61.45</v>
      </c>
      <c r="L290" s="31">
        <f>IF(K290="","",LOOKUP(K290,Очки!$F$3:$F$104,Очки!$G$3:$G$104))</f>
        <v>15</v>
      </c>
      <c r="M290" s="39">
        <f t="shared" si="40"/>
        <v>228</v>
      </c>
      <c r="N290" s="31">
        <f t="shared" si="43"/>
        <v>16</v>
      </c>
      <c r="O290" s="1">
        <f t="shared" si="41"/>
        <v>250</v>
      </c>
      <c r="P290" s="92"/>
      <c r="Q290" s="90"/>
      <c r="R290" s="76"/>
      <c r="S290" s="78"/>
      <c r="T290" s="76"/>
      <c r="U290" s="78"/>
      <c r="V290" s="76"/>
      <c r="W290" s="78"/>
      <c r="X290" s="98"/>
      <c r="Y290" s="95"/>
    </row>
    <row r="291" spans="1:25" ht="12.75">
      <c r="A291" s="40">
        <v>5</v>
      </c>
      <c r="B291" s="65" t="s">
        <v>302</v>
      </c>
      <c r="C291" s="37">
        <v>1000</v>
      </c>
      <c r="D291" s="88"/>
      <c r="E291" s="29">
        <v>2</v>
      </c>
      <c r="F291" s="31">
        <f>IF(E291="","",LOOKUP(E291,Очки!$C$3:$C$104,Очки!$B$3:$B$104))</f>
        <v>4</v>
      </c>
      <c r="G291" s="39">
        <f t="shared" si="38"/>
        <v>223</v>
      </c>
      <c r="H291" s="35">
        <v>7</v>
      </c>
      <c r="I291" s="31">
        <f>IF(H291="","",LOOKUP(H291,Очки!$D$3:$D$104,Очки!$B$3:$B$104))</f>
        <v>19</v>
      </c>
      <c r="J291" s="39">
        <f t="shared" si="39"/>
        <v>232</v>
      </c>
      <c r="K291" s="33"/>
      <c r="L291" s="31">
        <f>IF(K291="","",LOOKUP(K291,Очки!$F$3:$F$104,Очки!$G$3:$G$104))</f>
      </c>
      <c r="M291" s="39">
        <f t="shared" si="40"/>
      </c>
      <c r="N291" s="31">
        <f t="shared" si="43"/>
        <v>23</v>
      </c>
      <c r="O291" s="1">
        <f t="shared" si="41"/>
        <v>248</v>
      </c>
      <c r="P291" s="92"/>
      <c r="Q291" s="90"/>
      <c r="R291" s="76"/>
      <c r="S291" s="78"/>
      <c r="T291" s="76"/>
      <c r="U291" s="78"/>
      <c r="V291" s="76"/>
      <c r="W291" s="78"/>
      <c r="X291" s="98"/>
      <c r="Y291" s="95"/>
    </row>
    <row r="292" spans="1:25" ht="12.75">
      <c r="A292" s="40">
        <f>IF(B292="","",MAX($A$11:A291)+1)</f>
      </c>
      <c r="B292" s="65"/>
      <c r="C292" s="37"/>
      <c r="D292" s="88"/>
      <c r="E292" s="29"/>
      <c r="F292" s="31">
        <f>IF(E292="","",LOOKUP(E292,Очки!$C$3:$C$104,Очки!$B$3:$B$104))</f>
      </c>
      <c r="G292" s="39">
        <f t="shared" si="38"/>
      </c>
      <c r="H292" s="35"/>
      <c r="I292" s="31">
        <f>IF(H292="","",LOOKUP(H292,Очки!$D$3:$D$104,Очки!$B$3:$B$104))</f>
      </c>
      <c r="J292" s="39">
        <f t="shared" si="39"/>
      </c>
      <c r="K292" s="33"/>
      <c r="L292" s="31">
        <f>IF(K292="","",LOOKUP(K292,Очки!$F$3:$F$104,Очки!$G$3:$G$104))</f>
      </c>
      <c r="M292" s="39">
        <f t="shared" si="40"/>
      </c>
      <c r="N292" s="31">
        <f t="shared" si="43"/>
      </c>
      <c r="O292" s="1">
        <f t="shared" si="41"/>
      </c>
      <c r="P292" s="92"/>
      <c r="Q292" s="90"/>
      <c r="R292" s="76"/>
      <c r="S292" s="78"/>
      <c r="T292" s="76"/>
      <c r="U292" s="78"/>
      <c r="V292" s="76"/>
      <c r="W292" s="78"/>
      <c r="X292" s="98"/>
      <c r="Y292" s="95"/>
    </row>
    <row r="293" spans="1:26" ht="12.75">
      <c r="A293" s="41">
        <v>1</v>
      </c>
      <c r="B293" s="67" t="s">
        <v>305</v>
      </c>
      <c r="C293" s="38">
        <v>1329</v>
      </c>
      <c r="D293" s="107" t="s">
        <v>304</v>
      </c>
      <c r="E293" s="30">
        <v>26</v>
      </c>
      <c r="F293" s="32">
        <f>IF(E293="","",LOOKUP(E293,Очки!$C$3:$C$104,Очки!$B$3:$B$104))</f>
        <v>52</v>
      </c>
      <c r="G293" s="39">
        <f t="shared" si="38"/>
        <v>72</v>
      </c>
      <c r="H293" s="36">
        <v>16</v>
      </c>
      <c r="I293" s="32">
        <f>IF(H293="","",LOOKUP(H293,Очки!$D$3:$D$104,Очки!$B$3:$B$104))</f>
        <v>42</v>
      </c>
      <c r="J293" s="39">
        <f t="shared" si="39"/>
        <v>98</v>
      </c>
      <c r="K293" s="34">
        <v>31.07</v>
      </c>
      <c r="L293" s="32">
        <f>IF(K293="","",LOOKUP(K293,Очки!$F$3:$F$104,Очки!$G$3:$G$104))</f>
        <v>76</v>
      </c>
      <c r="M293" s="39">
        <f t="shared" si="40"/>
        <v>98</v>
      </c>
      <c r="N293" s="32">
        <f t="shared" si="43"/>
        <v>170</v>
      </c>
      <c r="O293" s="2">
        <f t="shared" si="41"/>
        <v>67</v>
      </c>
      <c r="P293" s="109">
        <f>IF(N298="",SUM(N293:N297),SUM(N293:N298)-MIN(N293:N298))</f>
        <v>801</v>
      </c>
      <c r="Q293" s="89">
        <f>IF(P293=0,"",RANK(P293,$P$11:$P$310,0))</f>
        <v>15</v>
      </c>
      <c r="R293" s="76">
        <f>IF(S293="",0,(($E$7+1)-S293)*4)</f>
        <v>80</v>
      </c>
      <c r="S293" s="77">
        <v>31</v>
      </c>
      <c r="T293" s="76">
        <f>IF(U293="",0,(($E$7+1)-U293)*4)</f>
        <v>36</v>
      </c>
      <c r="U293" s="77">
        <v>42</v>
      </c>
      <c r="V293" s="76">
        <f>IF(W293="",0,(($E$7+1)-W293)*4)</f>
        <v>128</v>
      </c>
      <c r="W293" s="77">
        <v>19</v>
      </c>
      <c r="X293" s="97">
        <f>IF(D293="","",SUM(P293,R293,T293,V293))</f>
        <v>1045</v>
      </c>
      <c r="Y293" s="105">
        <f>IF(X293="","",RANK(X293,$X$11:$X$310,0))</f>
        <v>19</v>
      </c>
      <c r="Z293" s="45"/>
    </row>
    <row r="294" spans="1:25" ht="12.75">
      <c r="A294" s="41">
        <v>2</v>
      </c>
      <c r="B294" s="66" t="s">
        <v>306</v>
      </c>
      <c r="C294" s="38">
        <v>1259</v>
      </c>
      <c r="D294" s="108"/>
      <c r="E294" s="30">
        <v>0</v>
      </c>
      <c r="F294" s="32">
        <f>IF(E294="","",LOOKUP(E294,Очки!$C$3:$C$104,Очки!$B$3:$B$104))</f>
        <v>0</v>
      </c>
      <c r="G294" s="39">
        <f t="shared" si="38"/>
        <v>228</v>
      </c>
      <c r="H294" s="36">
        <v>22</v>
      </c>
      <c r="I294" s="32">
        <f>IF(H294="","",LOOKUP(H294,Очки!$D$3:$D$104,Очки!$B$3:$B$104))</f>
        <v>54</v>
      </c>
      <c r="J294" s="39">
        <f t="shared" si="39"/>
        <v>27</v>
      </c>
      <c r="K294" s="34">
        <v>24.56</v>
      </c>
      <c r="L294" s="32">
        <f>IF(K294="","",LOOKUP(K294,Очки!$F$3:$F$104,Очки!$G$3:$G$104))</f>
        <v>89</v>
      </c>
      <c r="M294" s="39">
        <f t="shared" si="40"/>
        <v>45</v>
      </c>
      <c r="N294" s="32">
        <f t="shared" si="43"/>
        <v>143</v>
      </c>
      <c r="O294" s="2">
        <f t="shared" si="41"/>
        <v>127</v>
      </c>
      <c r="P294" s="104"/>
      <c r="Q294" s="90"/>
      <c r="R294" s="76"/>
      <c r="S294" s="78"/>
      <c r="T294" s="76"/>
      <c r="U294" s="78"/>
      <c r="V294" s="76"/>
      <c r="W294" s="78"/>
      <c r="X294" s="98"/>
      <c r="Y294" s="106"/>
    </row>
    <row r="295" spans="1:25" ht="12.75">
      <c r="A295" s="41">
        <v>3</v>
      </c>
      <c r="B295" s="66" t="s">
        <v>307</v>
      </c>
      <c r="C295" s="38">
        <v>1363</v>
      </c>
      <c r="D295" s="108"/>
      <c r="E295" s="30">
        <v>34</v>
      </c>
      <c r="F295" s="32">
        <f>IF(E295="","",LOOKUP(E295,Очки!$C$3:$C$104,Очки!$B$3:$B$104))</f>
        <v>68</v>
      </c>
      <c r="G295" s="39">
        <f t="shared" si="38"/>
        <v>23</v>
      </c>
      <c r="H295" s="36">
        <v>15</v>
      </c>
      <c r="I295" s="32">
        <f>IF(H295="","",LOOKUP(H295,Очки!$D$3:$D$104,Очки!$B$3:$B$104))</f>
        <v>40</v>
      </c>
      <c r="J295" s="39">
        <f t="shared" si="39"/>
        <v>118</v>
      </c>
      <c r="K295" s="34">
        <v>21.56</v>
      </c>
      <c r="L295" s="32">
        <f>IF(K295="","",LOOKUP(K295,Очки!$F$3:$F$104,Очки!$G$3:$G$104))</f>
        <v>95</v>
      </c>
      <c r="M295" s="39">
        <f t="shared" si="40"/>
        <v>10</v>
      </c>
      <c r="N295" s="32">
        <f t="shared" si="43"/>
        <v>203</v>
      </c>
      <c r="O295" s="2">
        <f t="shared" si="41"/>
        <v>17</v>
      </c>
      <c r="P295" s="104"/>
      <c r="Q295" s="90"/>
      <c r="R295" s="76"/>
      <c r="S295" s="78"/>
      <c r="T295" s="76"/>
      <c r="U295" s="78"/>
      <c r="V295" s="76"/>
      <c r="W295" s="78"/>
      <c r="X295" s="98"/>
      <c r="Y295" s="106"/>
    </row>
    <row r="296" spans="1:25" ht="12.75">
      <c r="A296" s="41">
        <v>4</v>
      </c>
      <c r="B296" s="66" t="s">
        <v>308</v>
      </c>
      <c r="C296" s="38">
        <v>1421</v>
      </c>
      <c r="D296" s="108"/>
      <c r="E296" s="30">
        <v>6</v>
      </c>
      <c r="F296" s="32">
        <f>IF(E296="","",LOOKUP(E296,Очки!$C$3:$C$104,Очки!$B$3:$B$104))</f>
        <v>12</v>
      </c>
      <c r="G296" s="39">
        <f t="shared" si="38"/>
        <v>204</v>
      </c>
      <c r="H296" s="36">
        <v>10</v>
      </c>
      <c r="I296" s="32">
        <f>IF(H296="","",LOOKUP(H296,Очки!$D$3:$D$104,Очки!$B$3:$B$104))</f>
        <v>28</v>
      </c>
      <c r="J296" s="39">
        <f t="shared" si="39"/>
        <v>200</v>
      </c>
      <c r="K296" s="34">
        <v>26.4</v>
      </c>
      <c r="L296" s="32">
        <f>IF(K296="","",LOOKUP(K296,Очки!$F$3:$F$104,Очки!$G$3:$G$104))</f>
        <v>85</v>
      </c>
      <c r="M296" s="39">
        <f t="shared" si="40"/>
        <v>60</v>
      </c>
      <c r="N296" s="32">
        <f t="shared" si="43"/>
        <v>125</v>
      </c>
      <c r="O296" s="2">
        <f t="shared" si="41"/>
        <v>161</v>
      </c>
      <c r="P296" s="104"/>
      <c r="Q296" s="90"/>
      <c r="R296" s="76"/>
      <c r="S296" s="78"/>
      <c r="T296" s="76"/>
      <c r="U296" s="78"/>
      <c r="V296" s="76"/>
      <c r="W296" s="78"/>
      <c r="X296" s="98"/>
      <c r="Y296" s="106"/>
    </row>
    <row r="297" spans="1:25" ht="12.75">
      <c r="A297" s="41">
        <v>5</v>
      </c>
      <c r="B297" s="66" t="s">
        <v>309</v>
      </c>
      <c r="C297" s="38">
        <v>1396</v>
      </c>
      <c r="D297" s="108"/>
      <c r="E297" s="30">
        <v>26</v>
      </c>
      <c r="F297" s="32">
        <f>IF(E297="","",LOOKUP(E297,Очки!$C$3:$C$104,Очки!$B$3:$B$104))</f>
        <v>52</v>
      </c>
      <c r="G297" s="39">
        <f t="shared" si="38"/>
        <v>72</v>
      </c>
      <c r="H297" s="36">
        <v>18</v>
      </c>
      <c r="I297" s="32">
        <f>IF(H297="","",LOOKUP(H297,Очки!$D$3:$D$104,Очки!$B$3:$B$104))</f>
        <v>46</v>
      </c>
      <c r="J297" s="39">
        <f t="shared" si="39"/>
        <v>67</v>
      </c>
      <c r="K297" s="34">
        <v>38.22</v>
      </c>
      <c r="L297" s="32">
        <f>IF(K297="","",LOOKUP(K297,Очки!$F$3:$F$104,Очки!$G$3:$G$104))</f>
        <v>62</v>
      </c>
      <c r="M297" s="39">
        <f t="shared" si="40"/>
        <v>140</v>
      </c>
      <c r="N297" s="32">
        <f t="shared" si="43"/>
        <v>160</v>
      </c>
      <c r="O297" s="2">
        <f t="shared" si="41"/>
        <v>86</v>
      </c>
      <c r="P297" s="104"/>
      <c r="Q297" s="90"/>
      <c r="R297" s="76"/>
      <c r="S297" s="78"/>
      <c r="T297" s="76"/>
      <c r="U297" s="78"/>
      <c r="V297" s="76"/>
      <c r="W297" s="78"/>
      <c r="X297" s="98"/>
      <c r="Y297" s="106"/>
    </row>
    <row r="298" spans="1:25" ht="12.75">
      <c r="A298" s="41">
        <f>IF(B298="","",MAX($A$11:A297)+1)</f>
      </c>
      <c r="B298" s="66"/>
      <c r="C298" s="38"/>
      <c r="D298" s="108"/>
      <c r="E298" s="30"/>
      <c r="F298" s="32">
        <f>IF(E298="","",LOOKUP(E298,Очки!$C$3:$C$104,Очки!$B$3:$B$104))</f>
      </c>
      <c r="G298" s="39">
        <f t="shared" si="38"/>
      </c>
      <c r="H298" s="36"/>
      <c r="I298" s="32">
        <f>IF(H298="","",LOOKUP(H298,Очки!$D$3:$D$104,Очки!$B$3:$B$104))</f>
      </c>
      <c r="J298" s="39">
        <f t="shared" si="39"/>
      </c>
      <c r="K298" s="34"/>
      <c r="L298" s="32">
        <f>IF(K298="","",LOOKUP(K298,Очки!$F$3:$F$104,Очки!$G$3:$G$104))</f>
      </c>
      <c r="M298" s="39">
        <f t="shared" si="40"/>
      </c>
      <c r="N298" s="32">
        <f t="shared" si="43"/>
      </c>
      <c r="O298" s="2">
        <f t="shared" si="41"/>
      </c>
      <c r="P298" s="104"/>
      <c r="Q298" s="90"/>
      <c r="R298" s="76"/>
      <c r="S298" s="78"/>
      <c r="T298" s="76"/>
      <c r="U298" s="78"/>
      <c r="V298" s="76"/>
      <c r="W298" s="78"/>
      <c r="X298" s="98"/>
      <c r="Y298" s="106"/>
    </row>
    <row r="299" spans="1:26" ht="12.75">
      <c r="A299" s="40">
        <v>1</v>
      </c>
      <c r="B299" s="65" t="s">
        <v>313</v>
      </c>
      <c r="C299" s="37">
        <v>1296</v>
      </c>
      <c r="D299" s="87" t="s">
        <v>318</v>
      </c>
      <c r="E299" s="29">
        <v>20</v>
      </c>
      <c r="F299" s="31">
        <f>IF(E299="","",LOOKUP(E299,Очки!$C$3:$C$104,Очки!$B$3:$B$104))</f>
        <v>40</v>
      </c>
      <c r="G299" s="39">
        <f t="shared" si="38"/>
        <v>117</v>
      </c>
      <c r="H299" s="35">
        <v>17</v>
      </c>
      <c r="I299" s="31">
        <f>IF(H299="","",LOOKUP(H299,Очки!$D$3:$D$104,Очки!$B$3:$B$104))</f>
        <v>44</v>
      </c>
      <c r="J299" s="39">
        <f t="shared" si="39"/>
        <v>84</v>
      </c>
      <c r="K299" s="33">
        <v>50.2</v>
      </c>
      <c r="L299" s="31">
        <f>IF(K299="","",LOOKUP(K299,Очки!$F$3:$F$104,Очки!$G$3:$G$104))</f>
        <v>38</v>
      </c>
      <c r="M299" s="39">
        <f t="shared" si="40"/>
        <v>200</v>
      </c>
      <c r="N299" s="31">
        <f>IF(B299="","",SUM(F299,I299,L299))</f>
        <v>122</v>
      </c>
      <c r="O299" s="1">
        <f t="shared" si="41"/>
        <v>165</v>
      </c>
      <c r="P299" s="91">
        <f>IF(N304="",SUM(N299:N303),SUM(N299:N304)-MIN(N299:N304))</f>
        <v>360</v>
      </c>
      <c r="Q299" s="89">
        <f>IF(P299=0,"",RANK(P299,$P$11:$P$310,0))</f>
        <v>49</v>
      </c>
      <c r="R299" s="76">
        <f>IF(S299="",0,(($E$7+1)-S299)*4)</f>
        <v>32</v>
      </c>
      <c r="S299" s="77">
        <v>43</v>
      </c>
      <c r="T299" s="76">
        <f>IF(U299="",0,(($E$7+1)-U299)*4)</f>
        <v>48</v>
      </c>
      <c r="U299" s="77">
        <v>39</v>
      </c>
      <c r="V299" s="76">
        <f>IF(W299="",0,(($E$7+1)-W299)*4)</f>
        <v>4</v>
      </c>
      <c r="W299" s="77">
        <v>50</v>
      </c>
      <c r="X299" s="103">
        <f>IF(D299="","",SUM(P299,R299,T299,V299))</f>
        <v>444</v>
      </c>
      <c r="Y299" s="94">
        <f>IF(X299="","",RANK(X299,$X$11:$X$310,0))</f>
        <v>49</v>
      </c>
      <c r="Z299" s="45"/>
    </row>
    <row r="300" spans="1:25" ht="12.75">
      <c r="A300" s="40">
        <v>2</v>
      </c>
      <c r="B300" s="65" t="s">
        <v>314</v>
      </c>
      <c r="C300" s="37">
        <v>1417</v>
      </c>
      <c r="D300" s="88"/>
      <c r="E300" s="29">
        <v>22</v>
      </c>
      <c r="F300" s="31">
        <f>IF(E300="","",LOOKUP(E300,Очки!$C$3:$C$104,Очки!$B$3:$B$104))</f>
        <v>44</v>
      </c>
      <c r="G300" s="39">
        <f t="shared" si="38"/>
        <v>104</v>
      </c>
      <c r="H300" s="35">
        <v>6</v>
      </c>
      <c r="I300" s="31">
        <f>IF(H300="","",LOOKUP(H300,Очки!$D$3:$D$104,Очки!$B$3:$B$104))</f>
        <v>16</v>
      </c>
      <c r="J300" s="39">
        <f t="shared" si="39"/>
        <v>234</v>
      </c>
      <c r="K300" s="33">
        <v>71.2</v>
      </c>
      <c r="L300" s="31">
        <f>IF(K300="","",LOOKUP(K300,Очки!$F$3:$F$104,Очки!$G$3:$G$104))</f>
        <v>0</v>
      </c>
      <c r="M300" s="39">
        <f t="shared" si="40"/>
        <v>238</v>
      </c>
      <c r="N300" s="31">
        <f>IF(B300="","",SUM(F300,I300,L300))</f>
        <v>60</v>
      </c>
      <c r="O300" s="1">
        <f t="shared" si="41"/>
        <v>237</v>
      </c>
      <c r="P300" s="92"/>
      <c r="Q300" s="90"/>
      <c r="R300" s="76"/>
      <c r="S300" s="78"/>
      <c r="T300" s="76"/>
      <c r="U300" s="78"/>
      <c r="V300" s="76"/>
      <c r="W300" s="78"/>
      <c r="X300" s="104"/>
      <c r="Y300" s="95"/>
    </row>
    <row r="301" spans="1:25" ht="12.75">
      <c r="A301" s="40">
        <v>3</v>
      </c>
      <c r="B301" s="65" t="s">
        <v>315</v>
      </c>
      <c r="C301" s="37">
        <v>1159</v>
      </c>
      <c r="D301" s="88"/>
      <c r="E301" s="29">
        <v>25</v>
      </c>
      <c r="F301" s="31">
        <f>IF(E301="","",LOOKUP(E301,Очки!$C$3:$C$104,Очки!$B$3:$B$104))</f>
        <v>50</v>
      </c>
      <c r="G301" s="39">
        <f t="shared" si="38"/>
        <v>81</v>
      </c>
      <c r="H301" s="35">
        <v>6</v>
      </c>
      <c r="I301" s="31">
        <f>IF(H301="","",LOOKUP(H301,Очки!$D$3:$D$104,Очки!$B$3:$B$104))</f>
        <v>16</v>
      </c>
      <c r="J301" s="39">
        <f t="shared" si="39"/>
        <v>234</v>
      </c>
      <c r="K301" s="33">
        <v>74.55</v>
      </c>
      <c r="L301" s="31">
        <f>IF(K301="","",LOOKUP(K301,Очки!$F$3:$F$104,Очки!$G$3:$G$104))</f>
        <v>0</v>
      </c>
      <c r="M301" s="39">
        <f t="shared" si="40"/>
        <v>240</v>
      </c>
      <c r="N301" s="31">
        <f aca="true" t="shared" si="44" ref="N301:N310">IF(B301="","",SUM(F301,I301,L301))</f>
        <v>66</v>
      </c>
      <c r="O301" s="1">
        <f t="shared" si="41"/>
        <v>230</v>
      </c>
      <c r="P301" s="92"/>
      <c r="Q301" s="90"/>
      <c r="R301" s="76"/>
      <c r="S301" s="78"/>
      <c r="T301" s="76"/>
      <c r="U301" s="78"/>
      <c r="V301" s="76"/>
      <c r="W301" s="78"/>
      <c r="X301" s="104"/>
      <c r="Y301" s="95"/>
    </row>
    <row r="302" spans="1:25" ht="12.75">
      <c r="A302" s="40">
        <v>4</v>
      </c>
      <c r="B302" s="65" t="s">
        <v>316</v>
      </c>
      <c r="C302" s="37">
        <v>1180</v>
      </c>
      <c r="D302" s="88"/>
      <c r="E302" s="29">
        <v>11</v>
      </c>
      <c r="F302" s="31">
        <f>IF(E302="","",LOOKUP(E302,Очки!$C$3:$C$104,Очки!$B$3:$B$104))</f>
        <v>22</v>
      </c>
      <c r="G302" s="39">
        <f t="shared" si="38"/>
        <v>177</v>
      </c>
      <c r="H302" s="35">
        <v>10</v>
      </c>
      <c r="I302" s="31">
        <f>IF(H302="","",LOOKUP(H302,Очки!$D$3:$D$104,Очки!$B$3:$B$104))</f>
        <v>28</v>
      </c>
      <c r="J302" s="39">
        <f t="shared" si="39"/>
        <v>200</v>
      </c>
      <c r="K302" s="33">
        <v>71.3</v>
      </c>
      <c r="L302" s="31">
        <f>IF(K302="","",LOOKUP(K302,Очки!$F$3:$F$104,Очки!$G$3:$G$104))</f>
        <v>0</v>
      </c>
      <c r="M302" s="39">
        <f t="shared" si="40"/>
        <v>239</v>
      </c>
      <c r="N302" s="31">
        <f t="shared" si="44"/>
        <v>50</v>
      </c>
      <c r="O302" s="1">
        <f t="shared" si="41"/>
        <v>240</v>
      </c>
      <c r="P302" s="92"/>
      <c r="Q302" s="90"/>
      <c r="R302" s="76"/>
      <c r="S302" s="78"/>
      <c r="T302" s="76"/>
      <c r="U302" s="78"/>
      <c r="V302" s="76"/>
      <c r="W302" s="78"/>
      <c r="X302" s="104"/>
      <c r="Y302" s="95"/>
    </row>
    <row r="303" spans="1:25" ht="12.75">
      <c r="A303" s="40">
        <v>5</v>
      </c>
      <c r="B303" s="65" t="s">
        <v>317</v>
      </c>
      <c r="C303" s="37">
        <v>1232</v>
      </c>
      <c r="D303" s="88"/>
      <c r="E303" s="29">
        <v>9</v>
      </c>
      <c r="F303" s="31">
        <f>IF(E303="","",LOOKUP(E303,Очки!$C$3:$C$104,Очки!$B$3:$B$104))</f>
        <v>18</v>
      </c>
      <c r="G303" s="39">
        <f t="shared" si="38"/>
        <v>186</v>
      </c>
      <c r="H303" s="35">
        <v>12</v>
      </c>
      <c r="I303" s="31">
        <f>IF(H303="","",LOOKUP(H303,Очки!$D$3:$D$104,Очки!$B$3:$B$104))</f>
        <v>34</v>
      </c>
      <c r="J303" s="39">
        <f t="shared" si="39"/>
        <v>167</v>
      </c>
      <c r="K303" s="33">
        <v>64.2</v>
      </c>
      <c r="L303" s="31">
        <f>IF(K303="","",LOOKUP(K303,Очки!$F$3:$F$104,Очки!$G$3:$G$104))</f>
        <v>10</v>
      </c>
      <c r="M303" s="39">
        <f t="shared" si="40"/>
        <v>233</v>
      </c>
      <c r="N303" s="31">
        <f t="shared" si="44"/>
        <v>62</v>
      </c>
      <c r="O303" s="1">
        <f t="shared" si="41"/>
        <v>234</v>
      </c>
      <c r="P303" s="92"/>
      <c r="Q303" s="90"/>
      <c r="R303" s="76"/>
      <c r="S303" s="78"/>
      <c r="T303" s="76"/>
      <c r="U303" s="78"/>
      <c r="V303" s="76"/>
      <c r="W303" s="78"/>
      <c r="X303" s="104"/>
      <c r="Y303" s="95"/>
    </row>
    <row r="304" spans="1:25" ht="12.75">
      <c r="A304" s="40">
        <f>IF(B304="","",MAX($A$11:A303)+1)</f>
      </c>
      <c r="B304" s="65"/>
      <c r="C304" s="37"/>
      <c r="D304" s="88"/>
      <c r="E304" s="29"/>
      <c r="F304" s="31">
        <f>IF(E304="","",LOOKUP(E304,Очки!$C$3:$C$104,Очки!$B$3:$B$104))</f>
      </c>
      <c r="G304" s="39">
        <f t="shared" si="38"/>
      </c>
      <c r="H304" s="35"/>
      <c r="I304" s="31">
        <f>IF(H304="","",LOOKUP(H304,Очки!$D$3:$D$104,Очки!$B$3:$B$104))</f>
      </c>
      <c r="J304" s="39">
        <f t="shared" si="39"/>
      </c>
      <c r="K304" s="33"/>
      <c r="L304" s="31">
        <f>IF(K304="","",LOOKUP(K304,Очки!$F$3:$F$104,Очки!$G$3:$G$104))</f>
      </c>
      <c r="M304" s="39">
        <f t="shared" si="40"/>
      </c>
      <c r="N304" s="31">
        <f t="shared" si="44"/>
      </c>
      <c r="O304" s="1">
        <f t="shared" si="41"/>
      </c>
      <c r="P304" s="92"/>
      <c r="Q304" s="90"/>
      <c r="R304" s="76"/>
      <c r="S304" s="78"/>
      <c r="T304" s="76"/>
      <c r="U304" s="78"/>
      <c r="V304" s="76"/>
      <c r="W304" s="78"/>
      <c r="X304" s="104"/>
      <c r="Y304" s="95"/>
    </row>
    <row r="305" spans="1:26" ht="12.75">
      <c r="A305" s="41">
        <v>1</v>
      </c>
      <c r="B305" s="66" t="s">
        <v>320</v>
      </c>
      <c r="C305" s="38">
        <v>1185</v>
      </c>
      <c r="D305" s="107" t="s">
        <v>319</v>
      </c>
      <c r="E305" s="30">
        <v>1</v>
      </c>
      <c r="F305" s="32">
        <f>IF(E305="","",LOOKUP(E305,Очки!$C$3:$C$104,Очки!$B$3:$B$104))</f>
        <v>2</v>
      </c>
      <c r="G305" s="39">
        <f t="shared" si="38"/>
        <v>226</v>
      </c>
      <c r="H305" s="36">
        <v>21</v>
      </c>
      <c r="I305" s="32">
        <f>IF(H305="","",LOOKUP(H305,Очки!$D$3:$D$104,Очки!$B$3:$B$104))</f>
        <v>52</v>
      </c>
      <c r="J305" s="39">
        <f t="shared" si="39"/>
        <v>35</v>
      </c>
      <c r="K305" s="34">
        <v>26.49</v>
      </c>
      <c r="L305" s="32">
        <f>IF(K305="","",LOOKUP(K305,Очки!$F$3:$F$104,Очки!$G$3:$G$104))</f>
        <v>85</v>
      </c>
      <c r="M305" s="39">
        <f t="shared" si="40"/>
        <v>61</v>
      </c>
      <c r="N305" s="32">
        <f t="shared" si="44"/>
        <v>139</v>
      </c>
      <c r="O305" s="2">
        <f t="shared" si="41"/>
        <v>136</v>
      </c>
      <c r="P305" s="109">
        <f>IF(N310="",SUM(N305:N309),SUM(N305:N310)-MIN(N305:N310))</f>
        <v>650</v>
      </c>
      <c r="Q305" s="89">
        <f>IF(P305=0,"",RANK(P305,$P$11:$P$310,0))</f>
        <v>30</v>
      </c>
      <c r="R305" s="76">
        <f>IF(S305="",0,(($E$7+1)-S305)*4)</f>
        <v>176</v>
      </c>
      <c r="S305" s="77">
        <v>7</v>
      </c>
      <c r="T305" s="76">
        <f>IF(U305="",0,(($E$7+1)-U305)*4)</f>
        <v>148</v>
      </c>
      <c r="U305" s="77">
        <v>14</v>
      </c>
      <c r="V305" s="76">
        <f>IF(W305="",0,(($E$7+1)-W305)*4)</f>
        <v>4</v>
      </c>
      <c r="W305" s="77">
        <v>50</v>
      </c>
      <c r="X305" s="97">
        <f>IF(D305="","",SUM(P305,R305,T305,V305))</f>
        <v>978</v>
      </c>
      <c r="Y305" s="105">
        <f>IF(X305="","",RANK(X305,$X$11:$X$310,0))</f>
        <v>25</v>
      </c>
      <c r="Z305" s="45"/>
    </row>
    <row r="306" spans="1:25" ht="12.75">
      <c r="A306" s="41">
        <v>2</v>
      </c>
      <c r="B306" s="66" t="s">
        <v>321</v>
      </c>
      <c r="C306" s="38">
        <v>1295</v>
      </c>
      <c r="D306" s="108"/>
      <c r="E306" s="30">
        <v>25</v>
      </c>
      <c r="F306" s="32">
        <f>IF(E306="","",LOOKUP(E306,Очки!$C$3:$C$104,Очки!$B$3:$B$104))</f>
        <v>50</v>
      </c>
      <c r="G306" s="39">
        <f t="shared" si="38"/>
        <v>81</v>
      </c>
      <c r="H306" s="36">
        <v>12</v>
      </c>
      <c r="I306" s="32">
        <f>IF(H306="","",LOOKUP(H306,Очки!$D$3:$D$104,Очки!$B$3:$B$104))</f>
        <v>34</v>
      </c>
      <c r="J306" s="39">
        <f t="shared" si="39"/>
        <v>167</v>
      </c>
      <c r="K306" s="34">
        <v>43.4</v>
      </c>
      <c r="L306" s="32">
        <f>IF(K306="","",LOOKUP(K306,Очки!$F$3:$F$104,Очки!$G$3:$G$104))</f>
        <v>51</v>
      </c>
      <c r="M306" s="39">
        <f t="shared" si="40"/>
        <v>169</v>
      </c>
      <c r="N306" s="32">
        <f t="shared" si="44"/>
        <v>135</v>
      </c>
      <c r="O306" s="2">
        <f t="shared" si="41"/>
        <v>144</v>
      </c>
      <c r="P306" s="104"/>
      <c r="Q306" s="90"/>
      <c r="R306" s="76"/>
      <c r="S306" s="78"/>
      <c r="T306" s="76"/>
      <c r="U306" s="78"/>
      <c r="V306" s="76"/>
      <c r="W306" s="78"/>
      <c r="X306" s="98"/>
      <c r="Y306" s="106"/>
    </row>
    <row r="307" spans="1:25" ht="12.75">
      <c r="A307" s="41">
        <v>3</v>
      </c>
      <c r="B307" s="66" t="s">
        <v>322</v>
      </c>
      <c r="C307" s="38">
        <v>1373</v>
      </c>
      <c r="D307" s="108"/>
      <c r="E307" s="30">
        <v>31</v>
      </c>
      <c r="F307" s="32">
        <f>IF(E307="","",LOOKUP(E307,Очки!$C$3:$C$104,Очки!$B$3:$B$104))</f>
        <v>62</v>
      </c>
      <c r="G307" s="39">
        <f t="shared" si="38"/>
        <v>47</v>
      </c>
      <c r="H307" s="36">
        <v>11</v>
      </c>
      <c r="I307" s="32">
        <f>IF(H307="","",LOOKUP(H307,Очки!$D$3:$D$104,Очки!$B$3:$B$104))</f>
        <v>31</v>
      </c>
      <c r="J307" s="39">
        <f t="shared" si="39"/>
        <v>182</v>
      </c>
      <c r="K307" s="34">
        <v>33.43</v>
      </c>
      <c r="L307" s="32">
        <f>IF(K307="","",LOOKUP(K307,Очки!$F$3:$F$104,Очки!$G$3:$G$104))</f>
        <v>71</v>
      </c>
      <c r="M307" s="39">
        <f t="shared" si="40"/>
        <v>111</v>
      </c>
      <c r="N307" s="32">
        <f t="shared" si="44"/>
        <v>164</v>
      </c>
      <c r="O307" s="2">
        <f t="shared" si="41"/>
        <v>76</v>
      </c>
      <c r="P307" s="104"/>
      <c r="Q307" s="90"/>
      <c r="R307" s="76"/>
      <c r="S307" s="78"/>
      <c r="T307" s="76"/>
      <c r="U307" s="78"/>
      <c r="V307" s="76"/>
      <c r="W307" s="78"/>
      <c r="X307" s="98"/>
      <c r="Y307" s="106"/>
    </row>
    <row r="308" spans="1:25" ht="12.75">
      <c r="A308" s="41">
        <v>4</v>
      </c>
      <c r="B308" s="66" t="s">
        <v>323</v>
      </c>
      <c r="C308" s="38">
        <v>1177</v>
      </c>
      <c r="D308" s="108"/>
      <c r="E308" s="30">
        <v>22</v>
      </c>
      <c r="F308" s="32">
        <f>IF(E308="","",LOOKUP(E308,Очки!$C$3:$C$104,Очки!$B$3:$B$104))</f>
        <v>44</v>
      </c>
      <c r="G308" s="39">
        <f t="shared" si="38"/>
        <v>104</v>
      </c>
      <c r="H308" s="36">
        <v>15</v>
      </c>
      <c r="I308" s="32">
        <f>IF(H308="","",LOOKUP(H308,Очки!$D$3:$D$104,Очки!$B$3:$B$104))</f>
        <v>40</v>
      </c>
      <c r="J308" s="39">
        <f t="shared" si="39"/>
        <v>118</v>
      </c>
      <c r="K308" s="34">
        <v>57.59</v>
      </c>
      <c r="L308" s="32">
        <f>IF(K308="","",LOOKUP(K308,Очки!$F$3:$F$104,Очки!$G$3:$G$104))</f>
        <v>23</v>
      </c>
      <c r="M308" s="39">
        <f t="shared" si="40"/>
        <v>222</v>
      </c>
      <c r="N308" s="32">
        <f t="shared" si="44"/>
        <v>107</v>
      </c>
      <c r="O308" s="2">
        <f t="shared" si="41"/>
        <v>185</v>
      </c>
      <c r="P308" s="104"/>
      <c r="Q308" s="90"/>
      <c r="R308" s="76"/>
      <c r="S308" s="78"/>
      <c r="T308" s="76"/>
      <c r="U308" s="78"/>
      <c r="V308" s="76"/>
      <c r="W308" s="78"/>
      <c r="X308" s="98"/>
      <c r="Y308" s="106"/>
    </row>
    <row r="309" spans="1:25" ht="12.75">
      <c r="A309" s="41">
        <v>5</v>
      </c>
      <c r="B309" s="66" t="s">
        <v>324</v>
      </c>
      <c r="C309" s="38">
        <v>1349</v>
      </c>
      <c r="D309" s="108"/>
      <c r="E309" s="30">
        <v>0</v>
      </c>
      <c r="F309" s="32">
        <f>IF(E309="","",LOOKUP(E309,Очки!$C$3:$C$104,Очки!$B$3:$B$104))</f>
        <v>0</v>
      </c>
      <c r="G309" s="39">
        <f t="shared" si="38"/>
        <v>228</v>
      </c>
      <c r="H309" s="36">
        <v>16</v>
      </c>
      <c r="I309" s="32">
        <f>IF(H309="","",LOOKUP(H309,Очки!$D$3:$D$104,Очки!$B$3:$B$104))</f>
        <v>42</v>
      </c>
      <c r="J309" s="39">
        <f t="shared" si="39"/>
        <v>98</v>
      </c>
      <c r="K309" s="34">
        <v>37.35</v>
      </c>
      <c r="L309" s="32">
        <f>IF(K309="","",LOOKUP(K309,Очки!$F$3:$F$104,Очки!$G$3:$G$104))</f>
        <v>63</v>
      </c>
      <c r="M309" s="39">
        <f t="shared" si="40"/>
        <v>134</v>
      </c>
      <c r="N309" s="32">
        <f t="shared" si="44"/>
        <v>105</v>
      </c>
      <c r="O309" s="2">
        <f t="shared" si="41"/>
        <v>188</v>
      </c>
      <c r="P309" s="104"/>
      <c r="Q309" s="90"/>
      <c r="R309" s="76"/>
      <c r="S309" s="78"/>
      <c r="T309" s="76"/>
      <c r="U309" s="78"/>
      <c r="V309" s="76"/>
      <c r="W309" s="78"/>
      <c r="X309" s="98"/>
      <c r="Y309" s="106"/>
    </row>
    <row r="310" spans="1:25" ht="12.75">
      <c r="A310" s="41">
        <f>IF(B310="","",MAX($A$11:A309)+1)</f>
      </c>
      <c r="B310" s="66"/>
      <c r="C310" s="38"/>
      <c r="D310" s="108"/>
      <c r="E310" s="30"/>
      <c r="F310" s="32">
        <f>IF(E310="","",LOOKUP(E310,Очки!$C$3:$C$104,Очки!$B$3:$B$104))</f>
      </c>
      <c r="G310" s="39">
        <f t="shared" si="38"/>
      </c>
      <c r="H310" s="36"/>
      <c r="I310" s="32">
        <f>IF(H310="","",LOOKUP(H310,Очки!$D$3:$D$104,Очки!$B$3:$B$104))</f>
      </c>
      <c r="J310" s="39">
        <f t="shared" si="39"/>
      </c>
      <c r="K310" s="34"/>
      <c r="L310" s="32">
        <f>IF(K310="","",LOOKUP(K310,Очки!$F$3:$F$104,Очки!$G$3:$G$104))</f>
      </c>
      <c r="M310" s="39">
        <f t="shared" si="40"/>
      </c>
      <c r="N310" s="32">
        <f t="shared" si="44"/>
      </c>
      <c r="O310" s="2">
        <f t="shared" si="41"/>
      </c>
      <c r="P310" s="104"/>
      <c r="Q310" s="90"/>
      <c r="R310" s="76"/>
      <c r="S310" s="78"/>
      <c r="T310" s="76"/>
      <c r="U310" s="78"/>
      <c r="V310" s="76"/>
      <c r="W310" s="78"/>
      <c r="X310" s="98"/>
      <c r="Y310" s="106"/>
    </row>
    <row r="312" spans="2:25" s="45" customFormat="1" ht="12.75">
      <c r="B312" s="54"/>
      <c r="D312" s="58"/>
      <c r="Y312" s="70"/>
    </row>
    <row r="313" spans="2:25" s="45" customFormat="1" ht="12.75">
      <c r="B313" s="54"/>
      <c r="D313" s="58"/>
      <c r="Y313" s="70"/>
    </row>
    <row r="314" spans="2:25" s="45" customFormat="1" ht="12.75">
      <c r="B314" s="69" t="s">
        <v>18</v>
      </c>
      <c r="C314" s="46"/>
      <c r="D314" s="63"/>
      <c r="E314" s="46"/>
      <c r="F314" s="45" t="s">
        <v>326</v>
      </c>
      <c r="Y314" s="70"/>
    </row>
    <row r="315" spans="2:25" s="45" customFormat="1" ht="12.75">
      <c r="B315" s="69"/>
      <c r="C315" s="46"/>
      <c r="D315" s="60"/>
      <c r="E315" s="47"/>
      <c r="Y315" s="70"/>
    </row>
    <row r="316" spans="2:25" s="45" customFormat="1" ht="12.75">
      <c r="B316" s="54"/>
      <c r="C316" s="46"/>
      <c r="D316" s="63"/>
      <c r="E316" s="46"/>
      <c r="Y316" s="70"/>
    </row>
    <row r="317" spans="2:25" s="45" customFormat="1" ht="12.75">
      <c r="B317" s="54" t="s">
        <v>19</v>
      </c>
      <c r="C317" s="46"/>
      <c r="D317" s="63"/>
      <c r="E317" s="46"/>
      <c r="F317" s="45" t="s">
        <v>327</v>
      </c>
      <c r="Y317" s="70"/>
    </row>
    <row r="318" spans="2:25" s="45" customFormat="1" ht="12.75">
      <c r="B318" s="54"/>
      <c r="C318" s="46"/>
      <c r="D318" s="60"/>
      <c r="E318" s="47"/>
      <c r="Y318" s="70"/>
    </row>
    <row r="319" spans="2:25" s="45" customFormat="1" ht="12.75">
      <c r="B319" s="54"/>
      <c r="D319" s="58"/>
      <c r="Y319" s="70"/>
    </row>
    <row r="320" spans="2:25" s="45" customFormat="1" ht="12.75">
      <c r="B320" s="54"/>
      <c r="D320" s="58"/>
      <c r="Y320" s="70"/>
    </row>
    <row r="321" spans="2:25" s="45" customFormat="1" ht="12.75">
      <c r="B321" s="54"/>
      <c r="D321" s="58"/>
      <c r="Y321" s="70"/>
    </row>
    <row r="322" spans="2:25" s="45" customFormat="1" ht="12.75">
      <c r="B322" s="54"/>
      <c r="D322" s="58"/>
      <c r="Y322" s="70"/>
    </row>
    <row r="323" spans="2:25" s="45" customFormat="1" ht="12.75">
      <c r="B323" s="54"/>
      <c r="D323" s="58"/>
      <c r="Y323" s="70"/>
    </row>
    <row r="324" spans="2:25" s="45" customFormat="1" ht="12.75">
      <c r="B324" s="54"/>
      <c r="D324" s="58"/>
      <c r="Y324" s="70"/>
    </row>
    <row r="325" spans="2:25" s="45" customFormat="1" ht="12.75">
      <c r="B325" s="54"/>
      <c r="D325" s="58"/>
      <c r="Y325" s="70"/>
    </row>
    <row r="326" spans="2:25" s="45" customFormat="1" ht="12.75">
      <c r="B326" s="54"/>
      <c r="D326" s="58"/>
      <c r="Y326" s="70"/>
    </row>
    <row r="327" spans="2:25" s="45" customFormat="1" ht="12.75">
      <c r="B327" s="54"/>
      <c r="D327" s="58"/>
      <c r="Y327" s="70"/>
    </row>
    <row r="328" spans="2:25" s="45" customFormat="1" ht="12.75">
      <c r="B328" s="54"/>
      <c r="D328" s="58"/>
      <c r="Y328" s="70"/>
    </row>
    <row r="329" spans="2:25" s="45" customFormat="1" ht="12.75">
      <c r="B329" s="54"/>
      <c r="D329" s="58"/>
      <c r="Y329" s="70"/>
    </row>
    <row r="330" spans="2:25" s="45" customFormat="1" ht="12.75">
      <c r="B330" s="54"/>
      <c r="D330" s="58"/>
      <c r="Y330" s="70"/>
    </row>
    <row r="331" spans="2:25" s="45" customFormat="1" ht="12.75">
      <c r="B331" s="54"/>
      <c r="D331" s="58"/>
      <c r="Y331" s="70"/>
    </row>
    <row r="332" spans="2:25" s="45" customFormat="1" ht="12.75">
      <c r="B332" s="54"/>
      <c r="D332" s="58"/>
      <c r="Y332" s="70"/>
    </row>
    <row r="333" spans="2:25" s="45" customFormat="1" ht="12.75">
      <c r="B333" s="54"/>
      <c r="D333" s="58"/>
      <c r="Y333" s="70"/>
    </row>
    <row r="334" spans="2:25" s="45" customFormat="1" ht="12.75">
      <c r="B334" s="54"/>
      <c r="D334" s="58"/>
      <c r="Y334" s="70"/>
    </row>
    <row r="335" spans="2:25" s="45" customFormat="1" ht="12.75">
      <c r="B335" s="54"/>
      <c r="D335" s="58"/>
      <c r="Y335" s="70"/>
    </row>
    <row r="336" spans="2:25" s="45" customFormat="1" ht="12.75">
      <c r="B336" s="54"/>
      <c r="D336" s="58"/>
      <c r="Y336" s="70"/>
    </row>
    <row r="337" spans="2:25" s="45" customFormat="1" ht="12.75">
      <c r="B337" s="54"/>
      <c r="D337" s="58"/>
      <c r="Y337" s="70"/>
    </row>
    <row r="338" spans="2:25" s="45" customFormat="1" ht="12.75">
      <c r="B338" s="54"/>
      <c r="D338" s="58"/>
      <c r="Y338" s="70"/>
    </row>
    <row r="339" spans="2:25" s="45" customFormat="1" ht="12.75">
      <c r="B339" s="54"/>
      <c r="D339" s="58"/>
      <c r="Y339" s="70"/>
    </row>
    <row r="340" spans="2:25" s="45" customFormat="1" ht="12.75">
      <c r="B340" s="54"/>
      <c r="D340" s="58"/>
      <c r="Y340" s="70"/>
    </row>
    <row r="341" spans="2:25" s="45" customFormat="1" ht="12.75">
      <c r="B341" s="54"/>
      <c r="D341" s="58"/>
      <c r="Y341" s="70"/>
    </row>
    <row r="342" spans="2:25" s="45" customFormat="1" ht="12.75">
      <c r="B342" s="54"/>
      <c r="D342" s="58"/>
      <c r="Y342" s="70"/>
    </row>
    <row r="343" spans="2:25" s="45" customFormat="1" ht="12.75">
      <c r="B343" s="54"/>
      <c r="D343" s="58"/>
      <c r="Y343" s="70"/>
    </row>
    <row r="344" spans="2:25" s="45" customFormat="1" ht="12.75">
      <c r="B344" s="54"/>
      <c r="D344" s="58"/>
      <c r="Y344" s="70"/>
    </row>
    <row r="345" spans="2:25" s="45" customFormat="1" ht="12.75">
      <c r="B345" s="54"/>
      <c r="D345" s="58"/>
      <c r="Y345" s="70"/>
    </row>
    <row r="346" spans="2:25" s="45" customFormat="1" ht="12.75">
      <c r="B346" s="54"/>
      <c r="D346" s="58"/>
      <c r="Y346" s="70"/>
    </row>
    <row r="347" spans="2:25" s="45" customFormat="1" ht="12.75">
      <c r="B347" s="54"/>
      <c r="D347" s="58"/>
      <c r="Y347" s="70"/>
    </row>
    <row r="348" spans="2:25" s="45" customFormat="1" ht="12.75">
      <c r="B348" s="54"/>
      <c r="D348" s="58"/>
      <c r="Y348" s="70"/>
    </row>
    <row r="349" spans="2:25" s="45" customFormat="1" ht="12.75">
      <c r="B349" s="54"/>
      <c r="D349" s="58"/>
      <c r="Y349" s="70"/>
    </row>
    <row r="350" spans="2:25" s="45" customFormat="1" ht="12.75">
      <c r="B350" s="54"/>
      <c r="D350" s="58"/>
      <c r="Y350" s="70"/>
    </row>
    <row r="351" spans="2:25" s="45" customFormat="1" ht="12.75">
      <c r="B351" s="54"/>
      <c r="D351" s="58"/>
      <c r="Y351" s="70"/>
    </row>
    <row r="352" spans="2:25" s="45" customFormat="1" ht="12.75">
      <c r="B352" s="54"/>
      <c r="D352" s="58"/>
      <c r="Y352" s="70"/>
    </row>
    <row r="353" spans="2:25" s="45" customFormat="1" ht="12.75">
      <c r="B353" s="54"/>
      <c r="D353" s="58"/>
      <c r="Y353" s="70"/>
    </row>
    <row r="354" spans="2:25" s="45" customFormat="1" ht="12.75">
      <c r="B354" s="54"/>
      <c r="D354" s="58"/>
      <c r="Y354" s="70"/>
    </row>
    <row r="355" spans="2:25" s="45" customFormat="1" ht="12.75">
      <c r="B355" s="54"/>
      <c r="D355" s="58"/>
      <c r="Y355" s="70"/>
    </row>
    <row r="356" spans="2:25" s="45" customFormat="1" ht="12.75">
      <c r="B356" s="54"/>
      <c r="D356" s="58"/>
      <c r="Y356" s="70"/>
    </row>
    <row r="357" spans="2:25" s="45" customFormat="1" ht="12.75">
      <c r="B357" s="54"/>
      <c r="D357" s="58"/>
      <c r="Y357" s="70"/>
    </row>
    <row r="358" spans="2:25" s="45" customFormat="1" ht="12.75">
      <c r="B358" s="54"/>
      <c r="D358" s="58"/>
      <c r="Y358" s="70"/>
    </row>
    <row r="359" spans="2:25" s="45" customFormat="1" ht="12.75">
      <c r="B359" s="54"/>
      <c r="D359" s="58"/>
      <c r="Y359" s="70"/>
    </row>
    <row r="360" spans="2:25" s="45" customFormat="1" ht="12.75">
      <c r="B360" s="54"/>
      <c r="D360" s="58"/>
      <c r="Y360" s="70"/>
    </row>
    <row r="361" spans="2:25" s="45" customFormat="1" ht="12.75">
      <c r="B361" s="54"/>
      <c r="D361" s="58"/>
      <c r="Y361" s="70"/>
    </row>
    <row r="362" spans="2:25" s="45" customFormat="1" ht="12.75">
      <c r="B362" s="54"/>
      <c r="D362" s="58"/>
      <c r="Y362" s="70"/>
    </row>
    <row r="363" spans="2:25" s="45" customFormat="1" ht="12.75">
      <c r="B363" s="54"/>
      <c r="D363" s="58"/>
      <c r="Y363" s="70"/>
    </row>
    <row r="364" spans="2:25" s="45" customFormat="1" ht="12.75">
      <c r="B364" s="54"/>
      <c r="D364" s="58"/>
      <c r="Y364" s="70"/>
    </row>
    <row r="365" spans="2:25" s="45" customFormat="1" ht="12.75">
      <c r="B365" s="54"/>
      <c r="D365" s="58"/>
      <c r="Y365" s="70"/>
    </row>
    <row r="366" spans="2:25" s="45" customFormat="1" ht="12.75">
      <c r="B366" s="54"/>
      <c r="D366" s="58"/>
      <c r="Y366" s="70"/>
    </row>
    <row r="367" spans="2:25" s="45" customFormat="1" ht="12.75">
      <c r="B367" s="54"/>
      <c r="D367" s="58"/>
      <c r="Y367" s="70"/>
    </row>
    <row r="368" spans="2:25" s="45" customFormat="1" ht="12.75">
      <c r="B368" s="54"/>
      <c r="D368" s="58"/>
      <c r="Y368" s="70"/>
    </row>
    <row r="369" spans="2:25" s="45" customFormat="1" ht="12.75">
      <c r="B369" s="54"/>
      <c r="D369" s="58"/>
      <c r="Y369" s="70"/>
    </row>
    <row r="370" spans="2:25" s="45" customFormat="1" ht="12.75">
      <c r="B370" s="54"/>
      <c r="D370" s="58"/>
      <c r="Y370" s="70"/>
    </row>
    <row r="371" spans="2:25" s="45" customFormat="1" ht="12.75">
      <c r="B371" s="54"/>
      <c r="D371" s="58"/>
      <c r="Y371" s="70"/>
    </row>
    <row r="372" spans="2:25" s="45" customFormat="1" ht="12.75">
      <c r="B372" s="54"/>
      <c r="D372" s="58"/>
      <c r="Y372" s="70"/>
    </row>
    <row r="373" spans="2:25" s="45" customFormat="1" ht="12.75">
      <c r="B373" s="54"/>
      <c r="D373" s="58"/>
      <c r="Y373" s="70"/>
    </row>
    <row r="374" spans="2:25" s="45" customFormat="1" ht="12.75">
      <c r="B374" s="54"/>
      <c r="D374" s="58"/>
      <c r="Y374" s="70"/>
    </row>
    <row r="375" spans="2:25" s="45" customFormat="1" ht="12.75">
      <c r="B375" s="54"/>
      <c r="D375" s="58"/>
      <c r="Y375" s="70"/>
    </row>
    <row r="376" spans="2:25" s="45" customFormat="1" ht="12.75">
      <c r="B376" s="54"/>
      <c r="D376" s="58"/>
      <c r="Y376" s="70"/>
    </row>
    <row r="377" spans="2:25" s="45" customFormat="1" ht="12.75">
      <c r="B377" s="54"/>
      <c r="D377" s="58"/>
      <c r="Y377" s="70"/>
    </row>
    <row r="378" spans="2:25" s="45" customFormat="1" ht="12.75">
      <c r="B378" s="54"/>
      <c r="D378" s="58"/>
      <c r="Y378" s="70"/>
    </row>
    <row r="379" spans="2:25" s="45" customFormat="1" ht="12.75">
      <c r="B379" s="54"/>
      <c r="D379" s="58"/>
      <c r="Y379" s="70"/>
    </row>
    <row r="380" spans="2:25" s="45" customFormat="1" ht="12.75">
      <c r="B380" s="54"/>
      <c r="D380" s="58"/>
      <c r="Y380" s="70"/>
    </row>
    <row r="381" spans="2:25" s="45" customFormat="1" ht="12.75">
      <c r="B381" s="54"/>
      <c r="D381" s="58"/>
      <c r="Y381" s="70"/>
    </row>
    <row r="382" spans="2:25" s="45" customFormat="1" ht="12.75">
      <c r="B382" s="54"/>
      <c r="D382" s="58"/>
      <c r="Y382" s="70"/>
    </row>
    <row r="383" spans="2:25" s="45" customFormat="1" ht="12.75">
      <c r="B383" s="54"/>
      <c r="D383" s="58"/>
      <c r="Y383" s="70"/>
    </row>
    <row r="384" spans="2:25" s="45" customFormat="1" ht="12.75">
      <c r="B384" s="54"/>
      <c r="D384" s="58"/>
      <c r="Y384" s="70"/>
    </row>
    <row r="385" spans="2:25" s="45" customFormat="1" ht="12.75">
      <c r="B385" s="54"/>
      <c r="D385" s="58"/>
      <c r="Y385" s="70"/>
    </row>
    <row r="386" spans="2:25" s="45" customFormat="1" ht="12.75">
      <c r="B386" s="54"/>
      <c r="D386" s="58"/>
      <c r="Y386" s="70"/>
    </row>
  </sheetData>
  <sheetProtection formatCells="0" formatColumns="0" formatRows="0" insertColumns="0" insertRows="0" insertHyperlinks="0" deleteColumns="0" deleteRows="0" sort="0" autoFilter="0" pivotTables="0"/>
  <mergeCells count="566">
    <mergeCell ref="Y287:Y292"/>
    <mergeCell ref="D293:D298"/>
    <mergeCell ref="P293:P298"/>
    <mergeCell ref="D305:D310"/>
    <mergeCell ref="P305:P310"/>
    <mergeCell ref="Q305:Q310"/>
    <mergeCell ref="R305:R310"/>
    <mergeCell ref="U6:Y6"/>
    <mergeCell ref="A2:Y2"/>
    <mergeCell ref="A3:Y3"/>
    <mergeCell ref="Y299:Y304"/>
    <mergeCell ref="X299:X304"/>
    <mergeCell ref="U287:U292"/>
    <mergeCell ref="S305:S310"/>
    <mergeCell ref="T305:T310"/>
    <mergeCell ref="U305:U310"/>
    <mergeCell ref="X305:X310"/>
    <mergeCell ref="V305:V310"/>
    <mergeCell ref="W305:W310"/>
    <mergeCell ref="Y305:Y310"/>
    <mergeCell ref="X293:X298"/>
    <mergeCell ref="Y293:Y298"/>
    <mergeCell ref="D299:D304"/>
    <mergeCell ref="P299:P304"/>
    <mergeCell ref="Q299:Q304"/>
    <mergeCell ref="R299:R304"/>
    <mergeCell ref="S299:S304"/>
    <mergeCell ref="T299:T304"/>
    <mergeCell ref="U299:U304"/>
    <mergeCell ref="X281:X286"/>
    <mergeCell ref="W287:W292"/>
    <mergeCell ref="V293:V298"/>
    <mergeCell ref="W293:W298"/>
    <mergeCell ref="Q293:Q298"/>
    <mergeCell ref="R293:R298"/>
    <mergeCell ref="S293:S298"/>
    <mergeCell ref="T293:T298"/>
    <mergeCell ref="X287:X292"/>
    <mergeCell ref="T287:T292"/>
    <mergeCell ref="V281:V286"/>
    <mergeCell ref="W281:W286"/>
    <mergeCell ref="V287:V292"/>
    <mergeCell ref="U293:U298"/>
    <mergeCell ref="T281:T286"/>
    <mergeCell ref="U281:U286"/>
    <mergeCell ref="U275:U280"/>
    <mergeCell ref="X275:X280"/>
    <mergeCell ref="V275:V280"/>
    <mergeCell ref="W275:W280"/>
    <mergeCell ref="Y281:Y286"/>
    <mergeCell ref="D287:D292"/>
    <mergeCell ref="P287:P292"/>
    <mergeCell ref="Q287:Q292"/>
    <mergeCell ref="R287:R292"/>
    <mergeCell ref="S287:S292"/>
    <mergeCell ref="D281:D286"/>
    <mergeCell ref="P281:P286"/>
    <mergeCell ref="Q281:Q286"/>
    <mergeCell ref="R281:R286"/>
    <mergeCell ref="S281:S286"/>
    <mergeCell ref="D275:D280"/>
    <mergeCell ref="P275:P280"/>
    <mergeCell ref="Q275:Q280"/>
    <mergeCell ref="R275:R280"/>
    <mergeCell ref="D269:D274"/>
    <mergeCell ref="P269:P274"/>
    <mergeCell ref="Q269:Q274"/>
    <mergeCell ref="R269:R274"/>
    <mergeCell ref="S269:S274"/>
    <mergeCell ref="T269:T274"/>
    <mergeCell ref="X269:X274"/>
    <mergeCell ref="Y269:Y274"/>
    <mergeCell ref="X257:X262"/>
    <mergeCell ref="Y257:Y262"/>
    <mergeCell ref="X263:X268"/>
    <mergeCell ref="S275:S280"/>
    <mergeCell ref="T275:T280"/>
    <mergeCell ref="Y263:Y268"/>
    <mergeCell ref="U269:U274"/>
    <mergeCell ref="Y275:Y280"/>
    <mergeCell ref="S263:S268"/>
    <mergeCell ref="T263:T268"/>
    <mergeCell ref="U263:U268"/>
    <mergeCell ref="D263:D268"/>
    <mergeCell ref="P263:P268"/>
    <mergeCell ref="Q263:Q268"/>
    <mergeCell ref="R263:R268"/>
    <mergeCell ref="W245:W250"/>
    <mergeCell ref="V251:V256"/>
    <mergeCell ref="W251:W256"/>
    <mergeCell ref="D257:D262"/>
    <mergeCell ref="P257:P262"/>
    <mergeCell ref="Q257:Q262"/>
    <mergeCell ref="R257:R262"/>
    <mergeCell ref="S257:S262"/>
    <mergeCell ref="T257:T262"/>
    <mergeCell ref="U257:U262"/>
    <mergeCell ref="D251:D256"/>
    <mergeCell ref="P251:P256"/>
    <mergeCell ref="Q251:Q256"/>
    <mergeCell ref="R251:R256"/>
    <mergeCell ref="X245:X250"/>
    <mergeCell ref="Y245:Y250"/>
    <mergeCell ref="U251:U256"/>
    <mergeCell ref="X251:X256"/>
    <mergeCell ref="Y251:Y256"/>
    <mergeCell ref="V245:V250"/>
    <mergeCell ref="S251:S256"/>
    <mergeCell ref="T251:T256"/>
    <mergeCell ref="U239:U244"/>
    <mergeCell ref="T245:T250"/>
    <mergeCell ref="U245:U250"/>
    <mergeCell ref="X239:X244"/>
    <mergeCell ref="V239:V244"/>
    <mergeCell ref="W239:W244"/>
    <mergeCell ref="S239:S244"/>
    <mergeCell ref="T239:T244"/>
    <mergeCell ref="D245:D250"/>
    <mergeCell ref="P245:P250"/>
    <mergeCell ref="Q245:Q250"/>
    <mergeCell ref="R245:R250"/>
    <mergeCell ref="S245:S250"/>
    <mergeCell ref="D239:D244"/>
    <mergeCell ref="P239:P244"/>
    <mergeCell ref="Q239:Q244"/>
    <mergeCell ref="R239:R244"/>
    <mergeCell ref="U233:U238"/>
    <mergeCell ref="X233:X238"/>
    <mergeCell ref="V233:V238"/>
    <mergeCell ref="W233:W238"/>
    <mergeCell ref="Y233:Y238"/>
    <mergeCell ref="Y239:Y244"/>
    <mergeCell ref="T227:T232"/>
    <mergeCell ref="U227:U232"/>
    <mergeCell ref="X227:X232"/>
    <mergeCell ref="Y227:Y232"/>
    <mergeCell ref="D233:D238"/>
    <mergeCell ref="P233:P238"/>
    <mergeCell ref="Q233:Q238"/>
    <mergeCell ref="R233:R238"/>
    <mergeCell ref="S233:S238"/>
    <mergeCell ref="T233:T238"/>
    <mergeCell ref="U221:U226"/>
    <mergeCell ref="X221:X226"/>
    <mergeCell ref="V221:V226"/>
    <mergeCell ref="W221:W226"/>
    <mergeCell ref="Y221:Y226"/>
    <mergeCell ref="D227:D232"/>
    <mergeCell ref="P227:P232"/>
    <mergeCell ref="Q227:Q232"/>
    <mergeCell ref="R227:R232"/>
    <mergeCell ref="S227:S232"/>
    <mergeCell ref="D221:D226"/>
    <mergeCell ref="P221:P226"/>
    <mergeCell ref="Q221:Q226"/>
    <mergeCell ref="R221:R226"/>
    <mergeCell ref="S221:S226"/>
    <mergeCell ref="T221:T226"/>
    <mergeCell ref="Y209:Y214"/>
    <mergeCell ref="U215:U220"/>
    <mergeCell ref="X215:X220"/>
    <mergeCell ref="Y215:Y220"/>
    <mergeCell ref="V209:V214"/>
    <mergeCell ref="W209:W214"/>
    <mergeCell ref="V215:V220"/>
    <mergeCell ref="W215:W220"/>
    <mergeCell ref="X203:X208"/>
    <mergeCell ref="V203:V208"/>
    <mergeCell ref="W203:W208"/>
    <mergeCell ref="S203:S208"/>
    <mergeCell ref="T203:T208"/>
    <mergeCell ref="D215:D220"/>
    <mergeCell ref="P215:P220"/>
    <mergeCell ref="Q215:Q220"/>
    <mergeCell ref="R215:R220"/>
    <mergeCell ref="X209:X214"/>
    <mergeCell ref="R203:R208"/>
    <mergeCell ref="S215:S220"/>
    <mergeCell ref="T215:T220"/>
    <mergeCell ref="U203:U208"/>
    <mergeCell ref="T209:T214"/>
    <mergeCell ref="U209:U214"/>
    <mergeCell ref="Y197:Y202"/>
    <mergeCell ref="Y203:Y208"/>
    <mergeCell ref="D209:D214"/>
    <mergeCell ref="P209:P214"/>
    <mergeCell ref="Q209:Q214"/>
    <mergeCell ref="R209:R214"/>
    <mergeCell ref="S209:S214"/>
    <mergeCell ref="D203:D208"/>
    <mergeCell ref="P203:P208"/>
    <mergeCell ref="Q203:Q208"/>
    <mergeCell ref="X191:X196"/>
    <mergeCell ref="Y191:Y196"/>
    <mergeCell ref="D197:D202"/>
    <mergeCell ref="P197:P202"/>
    <mergeCell ref="Q197:Q202"/>
    <mergeCell ref="R197:R202"/>
    <mergeCell ref="S197:S202"/>
    <mergeCell ref="T197:T202"/>
    <mergeCell ref="U197:U202"/>
    <mergeCell ref="X197:X202"/>
    <mergeCell ref="U185:U190"/>
    <mergeCell ref="X185:X190"/>
    <mergeCell ref="Y185:Y190"/>
    <mergeCell ref="D191:D196"/>
    <mergeCell ref="P191:P196"/>
    <mergeCell ref="Q191:Q196"/>
    <mergeCell ref="R191:R196"/>
    <mergeCell ref="S191:S196"/>
    <mergeCell ref="T191:T196"/>
    <mergeCell ref="U191:U196"/>
    <mergeCell ref="D185:D190"/>
    <mergeCell ref="P185:P190"/>
    <mergeCell ref="Q185:Q190"/>
    <mergeCell ref="R185:R190"/>
    <mergeCell ref="S185:S190"/>
    <mergeCell ref="T185:T190"/>
    <mergeCell ref="Y173:Y178"/>
    <mergeCell ref="U179:U184"/>
    <mergeCell ref="X179:X184"/>
    <mergeCell ref="Y179:Y184"/>
    <mergeCell ref="V179:V184"/>
    <mergeCell ref="W179:W184"/>
    <mergeCell ref="V173:V178"/>
    <mergeCell ref="W173:W178"/>
    <mergeCell ref="X167:X172"/>
    <mergeCell ref="V167:V172"/>
    <mergeCell ref="W167:W172"/>
    <mergeCell ref="S167:S172"/>
    <mergeCell ref="T167:T172"/>
    <mergeCell ref="D179:D184"/>
    <mergeCell ref="P179:P184"/>
    <mergeCell ref="Q179:Q184"/>
    <mergeCell ref="R179:R184"/>
    <mergeCell ref="X173:X178"/>
    <mergeCell ref="P167:P172"/>
    <mergeCell ref="Q167:Q172"/>
    <mergeCell ref="R167:R172"/>
    <mergeCell ref="S179:S184"/>
    <mergeCell ref="T179:T184"/>
    <mergeCell ref="U167:U172"/>
    <mergeCell ref="T173:T178"/>
    <mergeCell ref="U173:U178"/>
    <mergeCell ref="V161:V166"/>
    <mergeCell ref="W161:W166"/>
    <mergeCell ref="Y161:Y166"/>
    <mergeCell ref="Y167:Y172"/>
    <mergeCell ref="D173:D178"/>
    <mergeCell ref="P173:P178"/>
    <mergeCell ref="Q173:Q178"/>
    <mergeCell ref="R173:R178"/>
    <mergeCell ref="S173:S178"/>
    <mergeCell ref="D167:D172"/>
    <mergeCell ref="X155:X160"/>
    <mergeCell ref="Y155:Y160"/>
    <mergeCell ref="D161:D166"/>
    <mergeCell ref="P161:P166"/>
    <mergeCell ref="Q161:Q166"/>
    <mergeCell ref="R161:R166"/>
    <mergeCell ref="S161:S166"/>
    <mergeCell ref="T161:T166"/>
    <mergeCell ref="U161:U166"/>
    <mergeCell ref="X161:X166"/>
    <mergeCell ref="U149:U154"/>
    <mergeCell ref="X149:X154"/>
    <mergeCell ref="Y149:Y154"/>
    <mergeCell ref="D155:D160"/>
    <mergeCell ref="P155:P160"/>
    <mergeCell ref="Q155:Q160"/>
    <mergeCell ref="R155:R160"/>
    <mergeCell ref="S155:S160"/>
    <mergeCell ref="T155:T160"/>
    <mergeCell ref="U155:U160"/>
    <mergeCell ref="D149:D154"/>
    <mergeCell ref="P149:P154"/>
    <mergeCell ref="Q149:Q154"/>
    <mergeCell ref="R149:R154"/>
    <mergeCell ref="S149:S154"/>
    <mergeCell ref="T149:T154"/>
    <mergeCell ref="Y137:Y142"/>
    <mergeCell ref="U143:U148"/>
    <mergeCell ref="X143:X148"/>
    <mergeCell ref="Y143:Y148"/>
    <mergeCell ref="V137:V142"/>
    <mergeCell ref="W137:W142"/>
    <mergeCell ref="U137:U142"/>
    <mergeCell ref="D143:D148"/>
    <mergeCell ref="P143:P148"/>
    <mergeCell ref="Q143:Q148"/>
    <mergeCell ref="R143:R148"/>
    <mergeCell ref="X137:X142"/>
    <mergeCell ref="R131:R136"/>
    <mergeCell ref="S143:S148"/>
    <mergeCell ref="T143:T148"/>
    <mergeCell ref="U131:U136"/>
    <mergeCell ref="X131:X136"/>
    <mergeCell ref="V131:V136"/>
    <mergeCell ref="W131:W136"/>
    <mergeCell ref="S131:S136"/>
    <mergeCell ref="T131:T136"/>
    <mergeCell ref="T137:T142"/>
    <mergeCell ref="Y125:Y130"/>
    <mergeCell ref="Y131:Y136"/>
    <mergeCell ref="D137:D142"/>
    <mergeCell ref="P137:P142"/>
    <mergeCell ref="Q137:Q142"/>
    <mergeCell ref="R137:R142"/>
    <mergeCell ref="S137:S142"/>
    <mergeCell ref="D131:D136"/>
    <mergeCell ref="P131:P136"/>
    <mergeCell ref="Q131:Q136"/>
    <mergeCell ref="X119:X124"/>
    <mergeCell ref="Y119:Y124"/>
    <mergeCell ref="D125:D130"/>
    <mergeCell ref="P125:P130"/>
    <mergeCell ref="Q125:Q130"/>
    <mergeCell ref="R125:R130"/>
    <mergeCell ref="S125:S130"/>
    <mergeCell ref="T125:T130"/>
    <mergeCell ref="U125:U130"/>
    <mergeCell ref="X125:X130"/>
    <mergeCell ref="U113:U118"/>
    <mergeCell ref="X113:X118"/>
    <mergeCell ref="Y113:Y118"/>
    <mergeCell ref="D119:D124"/>
    <mergeCell ref="P119:P124"/>
    <mergeCell ref="Q119:Q124"/>
    <mergeCell ref="R119:R124"/>
    <mergeCell ref="S119:S124"/>
    <mergeCell ref="T119:T124"/>
    <mergeCell ref="U119:U124"/>
    <mergeCell ref="D113:D118"/>
    <mergeCell ref="P113:P118"/>
    <mergeCell ref="Q113:Q118"/>
    <mergeCell ref="R113:R118"/>
    <mergeCell ref="S113:S118"/>
    <mergeCell ref="T113:T118"/>
    <mergeCell ref="D107:D112"/>
    <mergeCell ref="P107:P112"/>
    <mergeCell ref="Q107:Q112"/>
    <mergeCell ref="R107:R112"/>
    <mergeCell ref="U107:U112"/>
    <mergeCell ref="X107:X112"/>
    <mergeCell ref="D101:D106"/>
    <mergeCell ref="P101:P106"/>
    <mergeCell ref="Q101:Q106"/>
    <mergeCell ref="R101:R106"/>
    <mergeCell ref="S101:S106"/>
    <mergeCell ref="T101:T106"/>
    <mergeCell ref="X101:X106"/>
    <mergeCell ref="Y101:Y106"/>
    <mergeCell ref="X89:X94"/>
    <mergeCell ref="Y89:Y94"/>
    <mergeCell ref="S107:S112"/>
    <mergeCell ref="T107:T112"/>
    <mergeCell ref="Y95:Y100"/>
    <mergeCell ref="U101:U106"/>
    <mergeCell ref="Y107:Y112"/>
    <mergeCell ref="S95:S100"/>
    <mergeCell ref="T95:T100"/>
    <mergeCell ref="U95:U100"/>
    <mergeCell ref="X95:X100"/>
    <mergeCell ref="D95:D100"/>
    <mergeCell ref="P95:P100"/>
    <mergeCell ref="Q95:Q100"/>
    <mergeCell ref="R95:R100"/>
    <mergeCell ref="Y83:Y88"/>
    <mergeCell ref="D89:D94"/>
    <mergeCell ref="P89:P94"/>
    <mergeCell ref="Q89:Q94"/>
    <mergeCell ref="R89:R94"/>
    <mergeCell ref="S89:S94"/>
    <mergeCell ref="T89:T94"/>
    <mergeCell ref="U89:U94"/>
    <mergeCell ref="Y77:Y82"/>
    <mergeCell ref="D83:D88"/>
    <mergeCell ref="P83:P88"/>
    <mergeCell ref="Q83:Q88"/>
    <mergeCell ref="R83:R88"/>
    <mergeCell ref="S83:S88"/>
    <mergeCell ref="T83:T88"/>
    <mergeCell ref="U83:U88"/>
    <mergeCell ref="X83:X88"/>
    <mergeCell ref="W83:W88"/>
    <mergeCell ref="D77:D82"/>
    <mergeCell ref="P77:P82"/>
    <mergeCell ref="Q77:Q82"/>
    <mergeCell ref="R77:R82"/>
    <mergeCell ref="U77:U82"/>
    <mergeCell ref="X77:X82"/>
    <mergeCell ref="X59:X64"/>
    <mergeCell ref="Y59:Y64"/>
    <mergeCell ref="S77:S82"/>
    <mergeCell ref="T77:T82"/>
    <mergeCell ref="Y65:Y70"/>
    <mergeCell ref="D71:D76"/>
    <mergeCell ref="P71:P76"/>
    <mergeCell ref="Q71:Q76"/>
    <mergeCell ref="R71:R76"/>
    <mergeCell ref="S71:S76"/>
    <mergeCell ref="D65:D70"/>
    <mergeCell ref="P65:P70"/>
    <mergeCell ref="Q65:Q70"/>
    <mergeCell ref="R65:R70"/>
    <mergeCell ref="X71:X76"/>
    <mergeCell ref="Y71:Y76"/>
    <mergeCell ref="T71:T76"/>
    <mergeCell ref="U71:U76"/>
    <mergeCell ref="S65:S70"/>
    <mergeCell ref="T65:T70"/>
    <mergeCell ref="U65:U70"/>
    <mergeCell ref="X65:X70"/>
    <mergeCell ref="V65:V70"/>
    <mergeCell ref="W65:W70"/>
    <mergeCell ref="X53:X58"/>
    <mergeCell ref="Y53:Y58"/>
    <mergeCell ref="D59:D64"/>
    <mergeCell ref="P59:P64"/>
    <mergeCell ref="Q59:Q64"/>
    <mergeCell ref="R59:R64"/>
    <mergeCell ref="S59:S64"/>
    <mergeCell ref="T59:T64"/>
    <mergeCell ref="U59:U64"/>
    <mergeCell ref="Q53:Q58"/>
    <mergeCell ref="Q41:Q46"/>
    <mergeCell ref="X47:X52"/>
    <mergeCell ref="Y47:Y52"/>
    <mergeCell ref="U41:U46"/>
    <mergeCell ref="X41:X46"/>
    <mergeCell ref="V47:V52"/>
    <mergeCell ref="W47:W52"/>
    <mergeCell ref="Y41:Y46"/>
    <mergeCell ref="V41:V46"/>
    <mergeCell ref="W41:W46"/>
    <mergeCell ref="Q47:Q52"/>
    <mergeCell ref="R47:R52"/>
    <mergeCell ref="R53:R58"/>
    <mergeCell ref="P41:P46"/>
    <mergeCell ref="U47:U52"/>
    <mergeCell ref="U53:U58"/>
    <mergeCell ref="S53:S58"/>
    <mergeCell ref="T53:T58"/>
    <mergeCell ref="S47:S52"/>
    <mergeCell ref="T47:T52"/>
    <mergeCell ref="D53:D58"/>
    <mergeCell ref="P53:P58"/>
    <mergeCell ref="D23:D28"/>
    <mergeCell ref="P35:P40"/>
    <mergeCell ref="D47:D52"/>
    <mergeCell ref="P47:P52"/>
    <mergeCell ref="Q35:Q40"/>
    <mergeCell ref="D35:D40"/>
    <mergeCell ref="P23:P28"/>
    <mergeCell ref="T35:T40"/>
    <mergeCell ref="P29:P34"/>
    <mergeCell ref="Q29:Q34"/>
    <mergeCell ref="R35:R40"/>
    <mergeCell ref="S35:S40"/>
    <mergeCell ref="U29:U34"/>
    <mergeCell ref="X29:X34"/>
    <mergeCell ref="Y29:Y34"/>
    <mergeCell ref="U35:U40"/>
    <mergeCell ref="X35:X40"/>
    <mergeCell ref="Y35:Y40"/>
    <mergeCell ref="W29:W34"/>
    <mergeCell ref="V35:V40"/>
    <mergeCell ref="W35:W40"/>
    <mergeCell ref="V29:V34"/>
    <mergeCell ref="Q17:Q22"/>
    <mergeCell ref="S23:S28"/>
    <mergeCell ref="R23:R28"/>
    <mergeCell ref="Q23:Q28"/>
    <mergeCell ref="R17:R22"/>
    <mergeCell ref="S17:S22"/>
    <mergeCell ref="D17:D22"/>
    <mergeCell ref="T41:T46"/>
    <mergeCell ref="D29:D34"/>
    <mergeCell ref="R29:R34"/>
    <mergeCell ref="S29:S34"/>
    <mergeCell ref="T29:T34"/>
    <mergeCell ref="D41:D46"/>
    <mergeCell ref="R41:R46"/>
    <mergeCell ref="S41:S46"/>
    <mergeCell ref="P17:P22"/>
    <mergeCell ref="Y23:Y28"/>
    <mergeCell ref="U23:U28"/>
    <mergeCell ref="T17:T22"/>
    <mergeCell ref="U17:U22"/>
    <mergeCell ref="X23:X28"/>
    <mergeCell ref="X17:X22"/>
    <mergeCell ref="T23:T28"/>
    <mergeCell ref="Y17:Y22"/>
    <mergeCell ref="V23:V28"/>
    <mergeCell ref="W23:W28"/>
    <mergeCell ref="Y11:Y16"/>
    <mergeCell ref="R8:S9"/>
    <mergeCell ref="T8:U9"/>
    <mergeCell ref="U11:U16"/>
    <mergeCell ref="R11:R16"/>
    <mergeCell ref="S11:S16"/>
    <mergeCell ref="X8:Y9"/>
    <mergeCell ref="X11:X16"/>
    <mergeCell ref="T11:T16"/>
    <mergeCell ref="V8:W9"/>
    <mergeCell ref="V17:V22"/>
    <mergeCell ref="W17:W22"/>
    <mergeCell ref="P8:Q9"/>
    <mergeCell ref="D11:D16"/>
    <mergeCell ref="Q11:Q16"/>
    <mergeCell ref="E8:G9"/>
    <mergeCell ref="P11:P16"/>
    <mergeCell ref="K8:M9"/>
    <mergeCell ref="H8:J9"/>
    <mergeCell ref="N8:O9"/>
    <mergeCell ref="V53:V58"/>
    <mergeCell ref="W53:W58"/>
    <mergeCell ref="V59:V64"/>
    <mergeCell ref="W59:W64"/>
    <mergeCell ref="A8:A10"/>
    <mergeCell ref="B8:B10"/>
    <mergeCell ref="C8:C10"/>
    <mergeCell ref="D8:D10"/>
    <mergeCell ref="V11:V16"/>
    <mergeCell ref="W11:W16"/>
    <mergeCell ref="V113:V118"/>
    <mergeCell ref="W113:W118"/>
    <mergeCell ref="V101:V106"/>
    <mergeCell ref="W101:W106"/>
    <mergeCell ref="V71:V76"/>
    <mergeCell ref="W71:W76"/>
    <mergeCell ref="V77:V82"/>
    <mergeCell ref="W77:W82"/>
    <mergeCell ref="V83:V88"/>
    <mergeCell ref="V89:V94"/>
    <mergeCell ref="W89:W94"/>
    <mergeCell ref="V95:V100"/>
    <mergeCell ref="W95:W100"/>
    <mergeCell ref="V107:V112"/>
    <mergeCell ref="W107:W112"/>
    <mergeCell ref="V155:V160"/>
    <mergeCell ref="W155:W160"/>
    <mergeCell ref="V119:V124"/>
    <mergeCell ref="W119:W124"/>
    <mergeCell ref="V143:V148"/>
    <mergeCell ref="W143:W148"/>
    <mergeCell ref="V149:V154"/>
    <mergeCell ref="W149:W154"/>
    <mergeCell ref="V125:V130"/>
    <mergeCell ref="W125:W130"/>
    <mergeCell ref="V227:V232"/>
    <mergeCell ref="W227:W232"/>
    <mergeCell ref="V185:V190"/>
    <mergeCell ref="W185:W190"/>
    <mergeCell ref="V191:V196"/>
    <mergeCell ref="W191:W196"/>
    <mergeCell ref="V197:V202"/>
    <mergeCell ref="W197:W202"/>
    <mergeCell ref="V299:V304"/>
    <mergeCell ref="W299:W304"/>
    <mergeCell ref="V269:V274"/>
    <mergeCell ref="W269:W274"/>
    <mergeCell ref="V257:V262"/>
    <mergeCell ref="W257:W262"/>
    <mergeCell ref="V263:V268"/>
    <mergeCell ref="W263:W268"/>
  </mergeCells>
  <printOptions/>
  <pageMargins left="0.2362204724409449" right="0.2362204724409449" top="0.15748031496062992" bottom="0.15748031496062992" header="0.31496062992125984" footer="0.31496062992125984"/>
  <pageSetup horizontalDpi="120" verticalDpi="120" orientation="landscape" paperSize="9" r:id="rId1"/>
  <rowBreaks count="7" manualBreakCount="7">
    <brk id="40" max="255" man="1"/>
    <brk id="82" max="255" man="1"/>
    <brk id="124" max="255" man="1"/>
    <brk id="166" max="255" man="1"/>
    <brk id="208" max="255" man="1"/>
    <brk id="250" max="255" man="1"/>
    <brk id="2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7"/>
  <sheetViews>
    <sheetView zoomScalePageLayoutView="0" workbookViewId="0" topLeftCell="A64">
      <selection activeCell="K29" sqref="K29"/>
    </sheetView>
  </sheetViews>
  <sheetFormatPr defaultColWidth="9.00390625" defaultRowHeight="12.75"/>
  <cols>
    <col min="1" max="1" width="3.00390625" style="5" customWidth="1"/>
    <col min="2" max="2" width="5.75390625" style="21" customWidth="1"/>
    <col min="3" max="3" width="10.00390625" style="21" customWidth="1"/>
    <col min="4" max="4" width="14.125" style="21" customWidth="1"/>
    <col min="5" max="5" width="0.37109375" style="5" customWidth="1"/>
    <col min="6" max="6" width="9.125" style="21" customWidth="1"/>
    <col min="7" max="7" width="5.875" style="21" customWidth="1"/>
    <col min="8" max="8" width="3.125" style="5" customWidth="1"/>
    <col min="9" max="12" width="9.125" style="5" customWidth="1"/>
    <col min="13" max="13" width="7.375" style="5" customWidth="1"/>
    <col min="14" max="16384" width="9.125" style="5" customWidth="1"/>
  </cols>
  <sheetData>
    <row r="1" spans="1:13" ht="13.5" thickBot="1">
      <c r="A1" s="3"/>
      <c r="B1" s="4"/>
      <c r="C1" s="4"/>
      <c r="D1" s="4"/>
      <c r="E1" s="3"/>
      <c r="F1" s="4"/>
      <c r="G1" s="4"/>
      <c r="H1" s="3"/>
      <c r="I1" s="3"/>
      <c r="J1" s="3"/>
      <c r="M1" s="45"/>
    </row>
    <row r="2" spans="1:10" ht="26.25" thickBot="1">
      <c r="A2" s="3"/>
      <c r="B2" s="6" t="s">
        <v>6</v>
      </c>
      <c r="C2" s="7" t="s">
        <v>12</v>
      </c>
      <c r="D2" s="8" t="s">
        <v>10</v>
      </c>
      <c r="E2" s="23"/>
      <c r="F2" s="7" t="s">
        <v>4</v>
      </c>
      <c r="G2" s="9" t="s">
        <v>6</v>
      </c>
      <c r="H2" s="3"/>
      <c r="I2" s="27" t="s">
        <v>14</v>
      </c>
      <c r="J2" s="3"/>
    </row>
    <row r="3" spans="1:13" ht="12.75">
      <c r="A3" s="3"/>
      <c r="B3" s="10">
        <v>0</v>
      </c>
      <c r="C3" s="11">
        <v>0</v>
      </c>
      <c r="D3" s="12">
        <v>0</v>
      </c>
      <c r="E3" s="24"/>
      <c r="F3" s="12">
        <v>0</v>
      </c>
      <c r="G3" s="13">
        <v>100</v>
      </c>
      <c r="H3" s="3"/>
      <c r="I3" s="28"/>
      <c r="J3" s="3"/>
      <c r="M3" s="34">
        <v>19.31</v>
      </c>
    </row>
    <row r="4" spans="1:13" ht="12.75">
      <c r="A4" s="3"/>
      <c r="B4" s="14">
        <v>1</v>
      </c>
      <c r="C4" s="15"/>
      <c r="D4" s="15">
        <v>1</v>
      </c>
      <c r="E4" s="25"/>
      <c r="F4" s="22">
        <v>12.3</v>
      </c>
      <c r="G4" s="17">
        <v>100</v>
      </c>
      <c r="H4" s="3"/>
      <c r="I4" s="16">
        <v>19.3</v>
      </c>
      <c r="J4" s="3"/>
      <c r="M4" s="33">
        <v>20.15</v>
      </c>
    </row>
    <row r="5" spans="1:13" ht="12.75">
      <c r="A5" s="3"/>
      <c r="B5" s="14">
        <v>2</v>
      </c>
      <c r="C5" s="15">
        <v>1</v>
      </c>
      <c r="D5" s="15"/>
      <c r="E5" s="25"/>
      <c r="F5" s="22">
        <f>I4+0.001</f>
        <v>19.301000000000002</v>
      </c>
      <c r="G5" s="17">
        <v>99</v>
      </c>
      <c r="H5" s="3"/>
      <c r="I5" s="16">
        <v>20</v>
      </c>
      <c r="J5" s="3"/>
      <c r="M5" s="33">
        <v>20.4</v>
      </c>
    </row>
    <row r="6" spans="1:13" ht="12.75">
      <c r="A6" s="3"/>
      <c r="B6" s="14">
        <v>3</v>
      </c>
      <c r="C6" s="15"/>
      <c r="D6" s="15"/>
      <c r="E6" s="25"/>
      <c r="F6" s="22">
        <f aca="true" t="shared" si="0" ref="F6:F69">I5+0.001</f>
        <v>20.001</v>
      </c>
      <c r="G6" s="17">
        <v>98</v>
      </c>
      <c r="H6" s="3"/>
      <c r="I6" s="16">
        <f>I4+1</f>
        <v>20.3</v>
      </c>
      <c r="J6" s="3"/>
      <c r="M6" s="33">
        <v>20.49</v>
      </c>
    </row>
    <row r="7" spans="1:13" ht="12.75">
      <c r="A7" s="3"/>
      <c r="B7" s="14">
        <v>4</v>
      </c>
      <c r="C7" s="15">
        <v>2</v>
      </c>
      <c r="D7" s="15">
        <v>2</v>
      </c>
      <c r="E7" s="25"/>
      <c r="F7" s="22">
        <f t="shared" si="0"/>
        <v>20.301000000000002</v>
      </c>
      <c r="G7" s="17">
        <v>97</v>
      </c>
      <c r="H7" s="3"/>
      <c r="I7" s="16">
        <f>I5+1</f>
        <v>21</v>
      </c>
      <c r="J7" s="3"/>
      <c r="M7" s="33">
        <v>20.57</v>
      </c>
    </row>
    <row r="8" spans="1:13" ht="12.75">
      <c r="A8" s="3"/>
      <c r="B8" s="14">
        <v>5</v>
      </c>
      <c r="C8" s="15"/>
      <c r="D8" s="15"/>
      <c r="E8" s="25"/>
      <c r="F8" s="22">
        <f t="shared" si="0"/>
        <v>21.001</v>
      </c>
      <c r="G8" s="17">
        <v>96</v>
      </c>
      <c r="H8" s="3"/>
      <c r="I8" s="16">
        <f aca="true" t="shared" si="1" ref="I8:I71">I6+1</f>
        <v>21.3</v>
      </c>
      <c r="J8" s="3"/>
      <c r="M8" s="33">
        <v>21.15</v>
      </c>
    </row>
    <row r="9" spans="1:13" ht="12.75">
      <c r="A9" s="3"/>
      <c r="B9" s="14">
        <v>6</v>
      </c>
      <c r="C9" s="15">
        <v>3</v>
      </c>
      <c r="D9" s="15"/>
      <c r="E9" s="25"/>
      <c r="F9" s="22">
        <f t="shared" si="0"/>
        <v>21.301000000000002</v>
      </c>
      <c r="G9" s="17">
        <v>95</v>
      </c>
      <c r="H9" s="3"/>
      <c r="I9" s="16">
        <f t="shared" si="1"/>
        <v>22</v>
      </c>
      <c r="J9" s="3"/>
      <c r="M9" s="33">
        <v>21.39</v>
      </c>
    </row>
    <row r="10" spans="1:13" ht="12.75">
      <c r="A10" s="3"/>
      <c r="B10" s="14">
        <v>7</v>
      </c>
      <c r="C10" s="15"/>
      <c r="D10" s="15">
        <v>3</v>
      </c>
      <c r="E10" s="25"/>
      <c r="F10" s="22">
        <f t="shared" si="0"/>
        <v>22.001</v>
      </c>
      <c r="G10" s="17">
        <v>94</v>
      </c>
      <c r="H10" s="3"/>
      <c r="I10" s="16">
        <f t="shared" si="1"/>
        <v>22.3</v>
      </c>
      <c r="J10" s="3"/>
      <c r="M10" s="33">
        <v>21.45</v>
      </c>
    </row>
    <row r="11" spans="1:13" ht="12.75">
      <c r="A11" s="3"/>
      <c r="B11" s="14">
        <v>8</v>
      </c>
      <c r="C11" s="15">
        <v>4</v>
      </c>
      <c r="D11" s="15"/>
      <c r="E11" s="25"/>
      <c r="F11" s="22">
        <f t="shared" si="0"/>
        <v>22.301000000000002</v>
      </c>
      <c r="G11" s="17">
        <v>93</v>
      </c>
      <c r="H11" s="3"/>
      <c r="I11" s="16">
        <f t="shared" si="1"/>
        <v>23</v>
      </c>
      <c r="J11" s="3"/>
      <c r="M11" s="33">
        <v>21.45</v>
      </c>
    </row>
    <row r="12" spans="1:13" ht="12.75">
      <c r="A12" s="3"/>
      <c r="B12" s="14">
        <v>9</v>
      </c>
      <c r="C12" s="15"/>
      <c r="D12" s="15"/>
      <c r="E12" s="25"/>
      <c r="F12" s="22">
        <f t="shared" si="0"/>
        <v>23.001</v>
      </c>
      <c r="G12" s="17">
        <v>92</v>
      </c>
      <c r="H12" s="3"/>
      <c r="I12" s="16">
        <f t="shared" si="1"/>
        <v>23.3</v>
      </c>
      <c r="J12" s="3"/>
      <c r="M12" s="33">
        <v>21.56</v>
      </c>
    </row>
    <row r="13" spans="1:13" ht="12.75">
      <c r="A13" s="3"/>
      <c r="B13" s="14">
        <v>10</v>
      </c>
      <c r="C13" s="15">
        <v>5</v>
      </c>
      <c r="D13" s="15">
        <v>4</v>
      </c>
      <c r="E13" s="25"/>
      <c r="F13" s="22">
        <f t="shared" si="0"/>
        <v>23.301000000000002</v>
      </c>
      <c r="G13" s="17">
        <v>91</v>
      </c>
      <c r="H13" s="3"/>
      <c r="I13" s="16">
        <f t="shared" si="1"/>
        <v>24</v>
      </c>
      <c r="J13" s="3"/>
      <c r="M13" s="34">
        <v>22.14</v>
      </c>
    </row>
    <row r="14" spans="1:13" ht="12.75">
      <c r="A14" s="3"/>
      <c r="B14" s="14">
        <v>11</v>
      </c>
      <c r="C14" s="15"/>
      <c r="D14" s="15"/>
      <c r="E14" s="25"/>
      <c r="F14" s="22">
        <f t="shared" si="0"/>
        <v>24.001</v>
      </c>
      <c r="G14" s="17">
        <v>90</v>
      </c>
      <c r="H14" s="3"/>
      <c r="I14" s="16">
        <f t="shared" si="1"/>
        <v>24.3</v>
      </c>
      <c r="J14" s="3"/>
      <c r="M14" s="33">
        <v>22.35</v>
      </c>
    </row>
    <row r="15" spans="1:13" ht="12.75">
      <c r="A15" s="3"/>
      <c r="B15" s="14">
        <v>12</v>
      </c>
      <c r="C15" s="15">
        <v>6</v>
      </c>
      <c r="D15" s="15"/>
      <c r="E15" s="25"/>
      <c r="F15" s="22">
        <f t="shared" si="0"/>
        <v>24.301000000000002</v>
      </c>
      <c r="G15" s="17">
        <v>89</v>
      </c>
      <c r="H15" s="3"/>
      <c r="I15" s="16">
        <f t="shared" si="1"/>
        <v>25</v>
      </c>
      <c r="J15" s="3"/>
      <c r="M15" s="33">
        <v>22.45</v>
      </c>
    </row>
    <row r="16" spans="1:13" ht="12.75">
      <c r="A16" s="3"/>
      <c r="B16" s="14">
        <v>13</v>
      </c>
      <c r="C16" s="15"/>
      <c r="D16" s="15">
        <v>5</v>
      </c>
      <c r="E16" s="25"/>
      <c r="F16" s="22">
        <f t="shared" si="0"/>
        <v>25.001</v>
      </c>
      <c r="G16" s="17">
        <v>88</v>
      </c>
      <c r="H16" s="3"/>
      <c r="I16" s="16">
        <f t="shared" si="1"/>
        <v>25.3</v>
      </c>
      <c r="J16" s="3"/>
      <c r="M16" s="34">
        <v>22.46</v>
      </c>
    </row>
    <row r="17" spans="1:13" ht="12.75">
      <c r="A17" s="3"/>
      <c r="B17" s="14">
        <v>14</v>
      </c>
      <c r="C17" s="15">
        <v>7</v>
      </c>
      <c r="D17" s="15"/>
      <c r="E17" s="25"/>
      <c r="F17" s="22">
        <f t="shared" si="0"/>
        <v>25.301000000000002</v>
      </c>
      <c r="G17" s="17">
        <v>87</v>
      </c>
      <c r="H17" s="3"/>
      <c r="I17" s="16">
        <f t="shared" si="1"/>
        <v>26</v>
      </c>
      <c r="J17" s="3"/>
      <c r="M17" s="34">
        <v>22.48</v>
      </c>
    </row>
    <row r="18" spans="1:13" ht="12.75">
      <c r="A18" s="3"/>
      <c r="B18" s="14">
        <v>15</v>
      </c>
      <c r="C18" s="15"/>
      <c r="D18" s="15"/>
      <c r="E18" s="25"/>
      <c r="F18" s="22">
        <f t="shared" si="0"/>
        <v>26.001</v>
      </c>
      <c r="G18" s="17">
        <v>86</v>
      </c>
      <c r="H18" s="3"/>
      <c r="I18" s="16">
        <f t="shared" si="1"/>
        <v>26.3</v>
      </c>
      <c r="J18" s="3"/>
      <c r="M18" s="33">
        <v>23.04</v>
      </c>
    </row>
    <row r="19" spans="1:13" ht="12.75">
      <c r="A19" s="3"/>
      <c r="B19" s="14">
        <v>16</v>
      </c>
      <c r="C19" s="15">
        <v>8</v>
      </c>
      <c r="D19" s="15">
        <v>6</v>
      </c>
      <c r="E19" s="25"/>
      <c r="F19" s="22">
        <f t="shared" si="0"/>
        <v>26.301000000000002</v>
      </c>
      <c r="G19" s="17">
        <v>85</v>
      </c>
      <c r="H19" s="3"/>
      <c r="I19" s="16">
        <f t="shared" si="1"/>
        <v>27</v>
      </c>
      <c r="J19" s="3"/>
      <c r="M19" s="34">
        <v>23.05</v>
      </c>
    </row>
    <row r="20" spans="1:13" ht="12.75">
      <c r="A20" s="3"/>
      <c r="B20" s="14">
        <v>17</v>
      </c>
      <c r="C20" s="15"/>
      <c r="D20" s="15"/>
      <c r="E20" s="25"/>
      <c r="F20" s="22">
        <f t="shared" si="0"/>
        <v>27.001</v>
      </c>
      <c r="G20" s="17">
        <v>84</v>
      </c>
      <c r="H20" s="3"/>
      <c r="I20" s="16">
        <f t="shared" si="1"/>
        <v>27.3</v>
      </c>
      <c r="J20" s="3"/>
      <c r="M20" s="33">
        <v>23.08</v>
      </c>
    </row>
    <row r="21" spans="1:13" ht="12.75">
      <c r="A21" s="3"/>
      <c r="B21" s="14">
        <v>18</v>
      </c>
      <c r="C21" s="15">
        <v>9</v>
      </c>
      <c r="D21" s="15"/>
      <c r="E21" s="25"/>
      <c r="F21" s="22">
        <f t="shared" si="0"/>
        <v>27.301000000000002</v>
      </c>
      <c r="G21" s="17">
        <v>83</v>
      </c>
      <c r="H21" s="3"/>
      <c r="I21" s="16">
        <f t="shared" si="1"/>
        <v>28</v>
      </c>
      <c r="J21" s="3"/>
      <c r="M21" s="33">
        <v>23.09</v>
      </c>
    </row>
    <row r="22" spans="1:13" ht="12.75">
      <c r="A22" s="3"/>
      <c r="B22" s="14">
        <v>19</v>
      </c>
      <c r="C22" s="15"/>
      <c r="D22" s="15">
        <v>7</v>
      </c>
      <c r="E22" s="25"/>
      <c r="F22" s="22">
        <f t="shared" si="0"/>
        <v>28.001</v>
      </c>
      <c r="G22" s="17">
        <v>82</v>
      </c>
      <c r="H22" s="3"/>
      <c r="I22" s="16">
        <f t="shared" si="1"/>
        <v>28.3</v>
      </c>
      <c r="J22" s="3"/>
      <c r="M22" s="34">
        <v>23.12</v>
      </c>
    </row>
    <row r="23" spans="1:13" ht="12.75">
      <c r="A23" s="3"/>
      <c r="B23" s="14">
        <v>20</v>
      </c>
      <c r="C23" s="15">
        <v>10</v>
      </c>
      <c r="D23" s="15"/>
      <c r="E23" s="25"/>
      <c r="F23" s="22">
        <f t="shared" si="0"/>
        <v>28.301000000000002</v>
      </c>
      <c r="G23" s="17">
        <v>81</v>
      </c>
      <c r="H23" s="3"/>
      <c r="I23" s="16">
        <f t="shared" si="1"/>
        <v>29</v>
      </c>
      <c r="J23" s="3"/>
      <c r="M23" s="33">
        <v>23.37</v>
      </c>
    </row>
    <row r="24" spans="1:13" ht="12.75">
      <c r="A24" s="3"/>
      <c r="B24" s="14">
        <v>21</v>
      </c>
      <c r="C24" s="15"/>
      <c r="D24" s="15"/>
      <c r="E24" s="25"/>
      <c r="F24" s="22">
        <f t="shared" si="0"/>
        <v>29.001</v>
      </c>
      <c r="G24" s="17">
        <v>80</v>
      </c>
      <c r="H24" s="3"/>
      <c r="I24" s="16">
        <f t="shared" si="1"/>
        <v>29.3</v>
      </c>
      <c r="J24" s="3"/>
      <c r="M24" s="34">
        <v>23.38</v>
      </c>
    </row>
    <row r="25" spans="1:13" ht="12.75">
      <c r="A25" s="3"/>
      <c r="B25" s="14">
        <v>22</v>
      </c>
      <c r="C25" s="15">
        <v>11</v>
      </c>
      <c r="D25" s="15">
        <v>8</v>
      </c>
      <c r="E25" s="25"/>
      <c r="F25" s="22">
        <f t="shared" si="0"/>
        <v>29.301000000000002</v>
      </c>
      <c r="G25" s="17">
        <v>79</v>
      </c>
      <c r="H25" s="3"/>
      <c r="I25" s="16">
        <f t="shared" si="1"/>
        <v>30</v>
      </c>
      <c r="J25" s="3"/>
      <c r="M25" s="34">
        <v>23.4</v>
      </c>
    </row>
    <row r="26" spans="1:13" ht="12.75">
      <c r="A26" s="3"/>
      <c r="B26" s="14">
        <v>23</v>
      </c>
      <c r="C26" s="15"/>
      <c r="D26" s="15"/>
      <c r="E26" s="25"/>
      <c r="F26" s="22">
        <f t="shared" si="0"/>
        <v>30.001</v>
      </c>
      <c r="G26" s="17">
        <v>78</v>
      </c>
      <c r="H26" s="3"/>
      <c r="I26" s="16">
        <f t="shared" si="1"/>
        <v>30.3</v>
      </c>
      <c r="J26" s="3"/>
      <c r="M26" s="33">
        <v>23.44</v>
      </c>
    </row>
    <row r="27" spans="1:13" ht="12.75">
      <c r="A27" s="3"/>
      <c r="B27" s="14">
        <v>24</v>
      </c>
      <c r="C27" s="15">
        <v>12</v>
      </c>
      <c r="D27" s="15"/>
      <c r="E27" s="25"/>
      <c r="F27" s="22">
        <f t="shared" si="0"/>
        <v>30.301000000000002</v>
      </c>
      <c r="G27" s="17">
        <v>77</v>
      </c>
      <c r="H27" s="3"/>
      <c r="I27" s="16">
        <f t="shared" si="1"/>
        <v>31</v>
      </c>
      <c r="J27" s="3"/>
      <c r="M27" s="33">
        <v>23.47</v>
      </c>
    </row>
    <row r="28" spans="1:13" ht="12.75">
      <c r="A28" s="3"/>
      <c r="B28" s="14">
        <v>25</v>
      </c>
      <c r="C28" s="15"/>
      <c r="D28" s="15">
        <v>9</v>
      </c>
      <c r="E28" s="25"/>
      <c r="F28" s="22">
        <f t="shared" si="0"/>
        <v>31.001</v>
      </c>
      <c r="G28" s="17">
        <v>76</v>
      </c>
      <c r="H28" s="3"/>
      <c r="I28" s="16">
        <f t="shared" si="1"/>
        <v>31.3</v>
      </c>
      <c r="J28" s="3"/>
      <c r="M28" s="33">
        <v>23.5</v>
      </c>
    </row>
    <row r="29" spans="1:13" ht="12.75">
      <c r="A29" s="3"/>
      <c r="B29" s="14">
        <v>26</v>
      </c>
      <c r="C29" s="15">
        <v>13</v>
      </c>
      <c r="D29" s="15"/>
      <c r="E29" s="25"/>
      <c r="F29" s="22">
        <f t="shared" si="0"/>
        <v>31.301000000000002</v>
      </c>
      <c r="G29" s="17">
        <v>75</v>
      </c>
      <c r="H29" s="3"/>
      <c r="I29" s="16">
        <f t="shared" si="1"/>
        <v>32</v>
      </c>
      <c r="J29" s="3"/>
      <c r="M29" s="34">
        <v>23.54</v>
      </c>
    </row>
    <row r="30" spans="1:13" ht="12.75">
      <c r="A30" s="3"/>
      <c r="B30" s="14">
        <v>27</v>
      </c>
      <c r="C30" s="15"/>
      <c r="D30" s="15"/>
      <c r="E30" s="25"/>
      <c r="F30" s="22">
        <f t="shared" si="0"/>
        <v>32.001</v>
      </c>
      <c r="G30" s="17">
        <v>74</v>
      </c>
      <c r="H30" s="3"/>
      <c r="I30" s="16">
        <f t="shared" si="1"/>
        <v>32.3</v>
      </c>
      <c r="J30" s="3"/>
      <c r="M30" s="34">
        <v>23.55</v>
      </c>
    </row>
    <row r="31" spans="1:13" ht="12.75">
      <c r="A31" s="3"/>
      <c r="B31" s="14">
        <v>28</v>
      </c>
      <c r="C31" s="15">
        <v>14</v>
      </c>
      <c r="D31" s="15">
        <v>10</v>
      </c>
      <c r="E31" s="25"/>
      <c r="F31" s="22">
        <f t="shared" si="0"/>
        <v>32.300999999999995</v>
      </c>
      <c r="G31" s="17">
        <v>73</v>
      </c>
      <c r="H31" s="3"/>
      <c r="I31" s="16">
        <f t="shared" si="1"/>
        <v>33</v>
      </c>
      <c r="J31" s="3"/>
      <c r="M31" s="34">
        <v>24.01</v>
      </c>
    </row>
    <row r="32" spans="1:13" ht="12.75">
      <c r="A32" s="3"/>
      <c r="B32" s="14">
        <v>29</v>
      </c>
      <c r="C32" s="15"/>
      <c r="D32" s="15"/>
      <c r="E32" s="25"/>
      <c r="F32" s="22">
        <f t="shared" si="0"/>
        <v>33.001</v>
      </c>
      <c r="G32" s="17">
        <v>72</v>
      </c>
      <c r="H32" s="3"/>
      <c r="I32" s="16">
        <f t="shared" si="1"/>
        <v>33.3</v>
      </c>
      <c r="J32" s="3"/>
      <c r="M32" s="33">
        <v>24.07</v>
      </c>
    </row>
    <row r="33" spans="1:13" ht="12.75">
      <c r="A33" s="3"/>
      <c r="B33" s="14">
        <v>30</v>
      </c>
      <c r="C33" s="15">
        <v>15</v>
      </c>
      <c r="D33" s="15"/>
      <c r="E33" s="25"/>
      <c r="F33" s="22">
        <f t="shared" si="0"/>
        <v>33.300999999999995</v>
      </c>
      <c r="G33" s="17">
        <v>71</v>
      </c>
      <c r="H33" s="3"/>
      <c r="I33" s="16">
        <f t="shared" si="1"/>
        <v>34</v>
      </c>
      <c r="J33" s="3"/>
      <c r="M33" s="34">
        <v>24.07</v>
      </c>
    </row>
    <row r="34" spans="1:13" ht="12.75">
      <c r="A34" s="3"/>
      <c r="B34" s="14">
        <v>31</v>
      </c>
      <c r="C34" s="15"/>
      <c r="D34" s="15">
        <v>11</v>
      </c>
      <c r="E34" s="25"/>
      <c r="F34" s="22">
        <f t="shared" si="0"/>
        <v>34.001</v>
      </c>
      <c r="G34" s="17">
        <v>70</v>
      </c>
      <c r="H34" s="3"/>
      <c r="I34" s="16">
        <f t="shared" si="1"/>
        <v>34.3</v>
      </c>
      <c r="J34" s="3"/>
      <c r="M34" s="33">
        <v>24.08</v>
      </c>
    </row>
    <row r="35" spans="1:13" ht="12.75">
      <c r="A35" s="3"/>
      <c r="B35" s="14">
        <v>32</v>
      </c>
      <c r="C35" s="15">
        <v>16</v>
      </c>
      <c r="D35" s="15"/>
      <c r="E35" s="25"/>
      <c r="F35" s="22">
        <f t="shared" si="0"/>
        <v>34.300999999999995</v>
      </c>
      <c r="G35" s="17">
        <v>69</v>
      </c>
      <c r="H35" s="3"/>
      <c r="I35" s="16">
        <f t="shared" si="1"/>
        <v>35</v>
      </c>
      <c r="J35" s="3"/>
      <c r="M35" s="33">
        <v>24.11</v>
      </c>
    </row>
    <row r="36" spans="1:13" ht="12.75">
      <c r="A36" s="3"/>
      <c r="B36" s="14">
        <v>33</v>
      </c>
      <c r="C36" s="15"/>
      <c r="D36" s="15"/>
      <c r="E36" s="25"/>
      <c r="F36" s="22">
        <f t="shared" si="0"/>
        <v>35.001</v>
      </c>
      <c r="G36" s="17">
        <v>68</v>
      </c>
      <c r="H36" s="3"/>
      <c r="I36" s="16">
        <f t="shared" si="1"/>
        <v>35.3</v>
      </c>
      <c r="J36" s="3"/>
      <c r="M36" s="33">
        <v>24.19</v>
      </c>
    </row>
    <row r="37" spans="1:13" ht="12.75">
      <c r="A37" s="3"/>
      <c r="B37" s="14">
        <v>34</v>
      </c>
      <c r="C37" s="15">
        <v>17</v>
      </c>
      <c r="D37" s="15">
        <v>12</v>
      </c>
      <c r="E37" s="25"/>
      <c r="F37" s="22">
        <f t="shared" si="0"/>
        <v>35.300999999999995</v>
      </c>
      <c r="G37" s="17">
        <v>67</v>
      </c>
      <c r="H37" s="3"/>
      <c r="I37" s="16">
        <f t="shared" si="1"/>
        <v>36</v>
      </c>
      <c r="J37" s="3"/>
      <c r="M37" s="33">
        <v>24.19</v>
      </c>
    </row>
    <row r="38" spans="1:13" ht="12.75">
      <c r="A38" s="3"/>
      <c r="B38" s="14">
        <v>35</v>
      </c>
      <c r="C38" s="15"/>
      <c r="D38" s="15"/>
      <c r="E38" s="25"/>
      <c r="F38" s="22">
        <f t="shared" si="0"/>
        <v>36.001</v>
      </c>
      <c r="G38" s="17">
        <v>66</v>
      </c>
      <c r="H38" s="3"/>
      <c r="I38" s="16">
        <f t="shared" si="1"/>
        <v>36.3</v>
      </c>
      <c r="J38" s="3"/>
      <c r="M38" s="34">
        <v>24.22</v>
      </c>
    </row>
    <row r="39" spans="1:13" ht="12.75">
      <c r="A39" s="3"/>
      <c r="B39" s="14">
        <v>36</v>
      </c>
      <c r="C39" s="15">
        <v>18</v>
      </c>
      <c r="D39" s="15">
        <v>13</v>
      </c>
      <c r="E39" s="25"/>
      <c r="F39" s="22">
        <f t="shared" si="0"/>
        <v>36.300999999999995</v>
      </c>
      <c r="G39" s="17">
        <v>65</v>
      </c>
      <c r="H39" s="3"/>
      <c r="I39" s="16">
        <f t="shared" si="1"/>
        <v>37</v>
      </c>
      <c r="J39" s="3"/>
      <c r="M39" s="34">
        <v>24.24</v>
      </c>
    </row>
    <row r="40" spans="1:13" ht="12.75">
      <c r="A40" s="3"/>
      <c r="B40" s="14">
        <v>37</v>
      </c>
      <c r="C40" s="15"/>
      <c r="D40" s="15"/>
      <c r="E40" s="25"/>
      <c r="F40" s="22">
        <f t="shared" si="0"/>
        <v>37.001</v>
      </c>
      <c r="G40" s="17">
        <v>64</v>
      </c>
      <c r="H40" s="3"/>
      <c r="I40" s="16">
        <f t="shared" si="1"/>
        <v>37.3</v>
      </c>
      <c r="J40" s="3"/>
      <c r="M40" s="34">
        <v>24.27</v>
      </c>
    </row>
    <row r="41" spans="1:13" ht="12.75">
      <c r="A41" s="3"/>
      <c r="B41" s="14">
        <v>38</v>
      </c>
      <c r="C41" s="15">
        <v>19</v>
      </c>
      <c r="D41" s="15">
        <v>14</v>
      </c>
      <c r="E41" s="25"/>
      <c r="F41" s="22">
        <f t="shared" si="0"/>
        <v>37.300999999999995</v>
      </c>
      <c r="G41" s="17">
        <v>63</v>
      </c>
      <c r="H41" s="3"/>
      <c r="I41" s="16">
        <f t="shared" si="1"/>
        <v>38</v>
      </c>
      <c r="J41" s="3"/>
      <c r="M41" s="34">
        <v>24.46</v>
      </c>
    </row>
    <row r="42" spans="1:13" ht="12.75">
      <c r="A42" s="3"/>
      <c r="B42" s="14">
        <v>39</v>
      </c>
      <c r="C42" s="15"/>
      <c r="D42" s="15"/>
      <c r="E42" s="25"/>
      <c r="F42" s="22">
        <f t="shared" si="0"/>
        <v>38.001</v>
      </c>
      <c r="G42" s="17">
        <v>62</v>
      </c>
      <c r="H42" s="3"/>
      <c r="I42" s="16">
        <f t="shared" si="1"/>
        <v>38.3</v>
      </c>
      <c r="J42" s="3"/>
      <c r="M42" s="34">
        <v>24.46</v>
      </c>
    </row>
    <row r="43" spans="1:13" ht="12.75">
      <c r="A43" s="3"/>
      <c r="B43" s="14">
        <v>40</v>
      </c>
      <c r="C43" s="15">
        <v>20</v>
      </c>
      <c r="D43" s="15">
        <v>15</v>
      </c>
      <c r="E43" s="25"/>
      <c r="F43" s="22">
        <f t="shared" si="0"/>
        <v>38.300999999999995</v>
      </c>
      <c r="G43" s="17">
        <v>61</v>
      </c>
      <c r="H43" s="3"/>
      <c r="I43" s="16">
        <f t="shared" si="1"/>
        <v>39</v>
      </c>
      <c r="J43" s="3"/>
      <c r="M43" s="34">
        <v>24.49</v>
      </c>
    </row>
    <row r="44" spans="1:13" ht="12.75">
      <c r="A44" s="3"/>
      <c r="B44" s="14">
        <v>41</v>
      </c>
      <c r="C44" s="15"/>
      <c r="D44" s="15"/>
      <c r="E44" s="25"/>
      <c r="F44" s="22">
        <f t="shared" si="0"/>
        <v>39.001</v>
      </c>
      <c r="G44" s="17">
        <v>60</v>
      </c>
      <c r="H44" s="3"/>
      <c r="I44" s="16">
        <f t="shared" si="1"/>
        <v>39.3</v>
      </c>
      <c r="J44" s="3"/>
      <c r="M44" s="33">
        <v>24.5</v>
      </c>
    </row>
    <row r="45" spans="1:13" ht="12.75">
      <c r="A45" s="3"/>
      <c r="B45" s="14">
        <v>42</v>
      </c>
      <c r="C45" s="15">
        <v>21</v>
      </c>
      <c r="D45" s="15">
        <v>16</v>
      </c>
      <c r="E45" s="25"/>
      <c r="F45" s="22">
        <f t="shared" si="0"/>
        <v>39.300999999999995</v>
      </c>
      <c r="G45" s="17">
        <v>59</v>
      </c>
      <c r="H45" s="3"/>
      <c r="I45" s="16">
        <f t="shared" si="1"/>
        <v>40</v>
      </c>
      <c r="J45" s="3"/>
      <c r="M45" s="33">
        <v>24.53</v>
      </c>
    </row>
    <row r="46" spans="1:13" ht="12.75">
      <c r="A46" s="3"/>
      <c r="B46" s="14">
        <v>43</v>
      </c>
      <c r="C46" s="15"/>
      <c r="D46" s="15"/>
      <c r="E46" s="25"/>
      <c r="F46" s="22">
        <f t="shared" si="0"/>
        <v>40.001</v>
      </c>
      <c r="G46" s="17">
        <v>58</v>
      </c>
      <c r="H46" s="3"/>
      <c r="I46" s="16">
        <f t="shared" si="1"/>
        <v>40.3</v>
      </c>
      <c r="J46" s="3"/>
      <c r="M46" s="34">
        <v>24.56</v>
      </c>
    </row>
    <row r="47" spans="1:13" ht="12.75">
      <c r="A47" s="3"/>
      <c r="B47" s="14">
        <v>44</v>
      </c>
      <c r="C47" s="15">
        <v>22</v>
      </c>
      <c r="D47" s="15">
        <v>17</v>
      </c>
      <c r="E47" s="25"/>
      <c r="F47" s="22">
        <f t="shared" si="0"/>
        <v>40.300999999999995</v>
      </c>
      <c r="G47" s="17">
        <v>57</v>
      </c>
      <c r="H47" s="3"/>
      <c r="I47" s="16">
        <f t="shared" si="1"/>
        <v>41</v>
      </c>
      <c r="J47" s="3"/>
      <c r="M47" s="33">
        <v>25.07</v>
      </c>
    </row>
    <row r="48" spans="1:13" ht="12.75">
      <c r="A48" s="3"/>
      <c r="B48" s="14">
        <v>45</v>
      </c>
      <c r="C48" s="15"/>
      <c r="D48" s="15"/>
      <c r="E48" s="25"/>
      <c r="F48" s="22">
        <f t="shared" si="0"/>
        <v>41.001</v>
      </c>
      <c r="G48" s="17">
        <v>56</v>
      </c>
      <c r="H48" s="3"/>
      <c r="I48" s="16">
        <f t="shared" si="1"/>
        <v>41.3</v>
      </c>
      <c r="J48" s="3"/>
      <c r="M48" s="34">
        <v>25.2</v>
      </c>
    </row>
    <row r="49" spans="1:13" ht="12.75">
      <c r="A49" s="3"/>
      <c r="B49" s="14">
        <v>46</v>
      </c>
      <c r="C49" s="15">
        <v>23</v>
      </c>
      <c r="D49" s="15">
        <v>18</v>
      </c>
      <c r="E49" s="25"/>
      <c r="F49" s="22">
        <f t="shared" si="0"/>
        <v>41.300999999999995</v>
      </c>
      <c r="G49" s="17">
        <v>55</v>
      </c>
      <c r="H49" s="3"/>
      <c r="I49" s="16">
        <f t="shared" si="1"/>
        <v>42</v>
      </c>
      <c r="J49" s="3"/>
      <c r="M49" s="33">
        <v>25.36</v>
      </c>
    </row>
    <row r="50" spans="1:13" ht="12.75">
      <c r="A50" s="3"/>
      <c r="B50" s="14">
        <v>47</v>
      </c>
      <c r="C50" s="15"/>
      <c r="D50" s="15"/>
      <c r="E50" s="25"/>
      <c r="F50" s="22">
        <f t="shared" si="0"/>
        <v>42.001</v>
      </c>
      <c r="G50" s="17">
        <v>54</v>
      </c>
      <c r="H50" s="3"/>
      <c r="I50" s="16">
        <f t="shared" si="1"/>
        <v>42.3</v>
      </c>
      <c r="J50" s="3"/>
      <c r="M50" s="33">
        <v>25.48</v>
      </c>
    </row>
    <row r="51" spans="1:13" ht="12.75">
      <c r="A51" s="3"/>
      <c r="B51" s="14">
        <v>48</v>
      </c>
      <c r="C51" s="15">
        <v>24</v>
      </c>
      <c r="D51" s="15">
        <v>19</v>
      </c>
      <c r="E51" s="25"/>
      <c r="F51" s="22">
        <f t="shared" si="0"/>
        <v>42.300999999999995</v>
      </c>
      <c r="G51" s="17">
        <v>53</v>
      </c>
      <c r="H51" s="3"/>
      <c r="I51" s="16">
        <f t="shared" si="1"/>
        <v>43</v>
      </c>
      <c r="J51" s="3"/>
      <c r="M51" s="34">
        <v>25.51</v>
      </c>
    </row>
    <row r="52" spans="1:13" ht="12.75">
      <c r="A52" s="3"/>
      <c r="B52" s="14">
        <v>49</v>
      </c>
      <c r="C52" s="15"/>
      <c r="D52" s="15"/>
      <c r="E52" s="25"/>
      <c r="F52" s="22">
        <f t="shared" si="0"/>
        <v>43.001</v>
      </c>
      <c r="G52" s="17">
        <v>52</v>
      </c>
      <c r="H52" s="3"/>
      <c r="I52" s="16">
        <f t="shared" si="1"/>
        <v>43.3</v>
      </c>
      <c r="J52" s="3"/>
      <c r="M52" s="33">
        <v>26</v>
      </c>
    </row>
    <row r="53" spans="1:13" ht="12.75">
      <c r="A53" s="3"/>
      <c r="B53" s="14">
        <v>50</v>
      </c>
      <c r="C53" s="15">
        <v>25</v>
      </c>
      <c r="D53" s="15">
        <v>20</v>
      </c>
      <c r="E53" s="25"/>
      <c r="F53" s="22">
        <f t="shared" si="0"/>
        <v>43.300999999999995</v>
      </c>
      <c r="G53" s="17">
        <v>51</v>
      </c>
      <c r="H53" s="3"/>
      <c r="I53" s="16">
        <f t="shared" si="1"/>
        <v>44</v>
      </c>
      <c r="J53" s="3"/>
      <c r="M53" s="34">
        <v>26.02</v>
      </c>
    </row>
    <row r="54" spans="1:13" ht="12.75">
      <c r="A54" s="3"/>
      <c r="B54" s="14">
        <v>51</v>
      </c>
      <c r="C54" s="15"/>
      <c r="D54" s="15"/>
      <c r="E54" s="25"/>
      <c r="F54" s="22">
        <f t="shared" si="0"/>
        <v>44.001</v>
      </c>
      <c r="G54" s="17">
        <v>50</v>
      </c>
      <c r="H54" s="3"/>
      <c r="I54" s="16">
        <f t="shared" si="1"/>
        <v>44.3</v>
      </c>
      <c r="J54" s="3"/>
      <c r="M54" s="33">
        <v>26.04</v>
      </c>
    </row>
    <row r="55" spans="1:13" ht="12.75">
      <c r="A55" s="3"/>
      <c r="B55" s="14">
        <v>52</v>
      </c>
      <c r="C55" s="15">
        <v>26</v>
      </c>
      <c r="D55" s="15">
        <v>21</v>
      </c>
      <c r="E55" s="25"/>
      <c r="F55" s="22">
        <f t="shared" si="0"/>
        <v>44.300999999999995</v>
      </c>
      <c r="G55" s="17">
        <v>49</v>
      </c>
      <c r="H55" s="3"/>
      <c r="I55" s="16">
        <f t="shared" si="1"/>
        <v>45</v>
      </c>
      <c r="J55" s="3"/>
      <c r="M55" s="34">
        <v>26.13</v>
      </c>
    </row>
    <row r="56" spans="1:13" ht="12.75">
      <c r="A56" s="3"/>
      <c r="B56" s="14">
        <v>53</v>
      </c>
      <c r="C56" s="15"/>
      <c r="D56" s="15"/>
      <c r="E56" s="25"/>
      <c r="F56" s="22">
        <f t="shared" si="0"/>
        <v>45.001</v>
      </c>
      <c r="G56" s="17">
        <v>48</v>
      </c>
      <c r="H56" s="3"/>
      <c r="I56" s="16">
        <f t="shared" si="1"/>
        <v>45.3</v>
      </c>
      <c r="J56" s="3"/>
      <c r="M56" s="34">
        <v>26.15</v>
      </c>
    </row>
    <row r="57" spans="1:13" ht="12.75">
      <c r="A57" s="3"/>
      <c r="B57" s="14">
        <v>54</v>
      </c>
      <c r="C57" s="15">
        <v>27</v>
      </c>
      <c r="D57" s="15">
        <v>22</v>
      </c>
      <c r="E57" s="25"/>
      <c r="F57" s="22">
        <f t="shared" si="0"/>
        <v>45.300999999999995</v>
      </c>
      <c r="G57" s="17">
        <v>47</v>
      </c>
      <c r="H57" s="3"/>
      <c r="I57" s="16">
        <f t="shared" si="1"/>
        <v>46</v>
      </c>
      <c r="J57" s="3"/>
      <c r="M57" s="33">
        <v>26.21</v>
      </c>
    </row>
    <row r="58" spans="1:13" ht="12.75">
      <c r="A58" s="3"/>
      <c r="B58" s="14">
        <v>55</v>
      </c>
      <c r="C58" s="15"/>
      <c r="D58" s="15"/>
      <c r="E58" s="25"/>
      <c r="F58" s="22">
        <f t="shared" si="0"/>
        <v>46.001</v>
      </c>
      <c r="G58" s="17">
        <v>46</v>
      </c>
      <c r="H58" s="3"/>
      <c r="I58" s="16">
        <f t="shared" si="1"/>
        <v>46.3</v>
      </c>
      <c r="J58" s="3"/>
      <c r="M58" s="33">
        <v>26.25</v>
      </c>
    </row>
    <row r="59" spans="1:13" ht="12.75">
      <c r="A59" s="3"/>
      <c r="B59" s="14">
        <v>56</v>
      </c>
      <c r="C59" s="15">
        <v>28</v>
      </c>
      <c r="D59" s="15">
        <v>23</v>
      </c>
      <c r="E59" s="25"/>
      <c r="F59" s="22">
        <f t="shared" si="0"/>
        <v>46.300999999999995</v>
      </c>
      <c r="G59" s="17">
        <v>45</v>
      </c>
      <c r="H59" s="3"/>
      <c r="I59" s="16">
        <f t="shared" si="1"/>
        <v>47</v>
      </c>
      <c r="J59" s="3"/>
      <c r="M59" s="34">
        <v>26.33</v>
      </c>
    </row>
    <row r="60" spans="1:13" ht="12.75">
      <c r="A60" s="3"/>
      <c r="B60" s="14">
        <v>57</v>
      </c>
      <c r="C60" s="15"/>
      <c r="D60" s="15"/>
      <c r="E60" s="25"/>
      <c r="F60" s="22">
        <f t="shared" si="0"/>
        <v>47.001</v>
      </c>
      <c r="G60" s="17">
        <v>44</v>
      </c>
      <c r="H60" s="3"/>
      <c r="I60" s="16">
        <f t="shared" si="1"/>
        <v>47.3</v>
      </c>
      <c r="J60" s="3"/>
      <c r="M60" s="33">
        <v>26.37</v>
      </c>
    </row>
    <row r="61" spans="1:13" ht="12.75">
      <c r="A61" s="3"/>
      <c r="B61" s="14">
        <v>58</v>
      </c>
      <c r="C61" s="15">
        <v>29</v>
      </c>
      <c r="D61" s="15">
        <v>24</v>
      </c>
      <c r="E61" s="25"/>
      <c r="F61" s="22">
        <f t="shared" si="0"/>
        <v>47.300999999999995</v>
      </c>
      <c r="G61" s="17">
        <v>43</v>
      </c>
      <c r="H61" s="3"/>
      <c r="I61" s="16">
        <f t="shared" si="1"/>
        <v>48</v>
      </c>
      <c r="J61" s="3"/>
      <c r="M61" s="34">
        <v>26.4</v>
      </c>
    </row>
    <row r="62" spans="1:13" ht="12.75">
      <c r="A62" s="3"/>
      <c r="B62" s="14">
        <v>59</v>
      </c>
      <c r="C62" s="15"/>
      <c r="D62" s="15"/>
      <c r="E62" s="25"/>
      <c r="F62" s="22">
        <f t="shared" si="0"/>
        <v>48.001</v>
      </c>
      <c r="G62" s="17">
        <v>42</v>
      </c>
      <c r="H62" s="3"/>
      <c r="I62" s="16">
        <f t="shared" si="1"/>
        <v>48.3</v>
      </c>
      <c r="J62" s="3"/>
      <c r="M62" s="34">
        <v>26.49</v>
      </c>
    </row>
    <row r="63" spans="1:13" ht="12.75">
      <c r="A63" s="3"/>
      <c r="B63" s="14">
        <v>60</v>
      </c>
      <c r="C63" s="15">
        <v>30</v>
      </c>
      <c r="D63" s="15">
        <v>25</v>
      </c>
      <c r="E63" s="25"/>
      <c r="F63" s="22">
        <f t="shared" si="0"/>
        <v>48.300999999999995</v>
      </c>
      <c r="G63" s="17">
        <v>41</v>
      </c>
      <c r="H63" s="3"/>
      <c r="I63" s="16">
        <f t="shared" si="1"/>
        <v>49</v>
      </c>
      <c r="J63" s="3"/>
      <c r="M63" s="33">
        <v>26.53</v>
      </c>
    </row>
    <row r="64" spans="1:13" ht="12.75">
      <c r="A64" s="3"/>
      <c r="B64" s="14">
        <v>61</v>
      </c>
      <c r="C64" s="15"/>
      <c r="D64" s="15"/>
      <c r="E64" s="25"/>
      <c r="F64" s="22">
        <f t="shared" si="0"/>
        <v>49.001</v>
      </c>
      <c r="G64" s="17">
        <v>40</v>
      </c>
      <c r="H64" s="3"/>
      <c r="I64" s="16">
        <f t="shared" si="1"/>
        <v>49.3</v>
      </c>
      <c r="J64" s="3"/>
      <c r="M64" s="34">
        <v>26.59</v>
      </c>
    </row>
    <row r="65" spans="1:13" ht="12.75">
      <c r="A65" s="3"/>
      <c r="B65" s="14">
        <v>62</v>
      </c>
      <c r="C65" s="15">
        <v>31</v>
      </c>
      <c r="D65" s="15">
        <v>26</v>
      </c>
      <c r="E65" s="25"/>
      <c r="F65" s="22">
        <f t="shared" si="0"/>
        <v>49.300999999999995</v>
      </c>
      <c r="G65" s="17">
        <v>39</v>
      </c>
      <c r="H65" s="3"/>
      <c r="I65" s="16">
        <f t="shared" si="1"/>
        <v>50</v>
      </c>
      <c r="J65" s="3"/>
      <c r="M65" s="34">
        <v>27</v>
      </c>
    </row>
    <row r="66" spans="1:13" ht="12.75">
      <c r="A66" s="3"/>
      <c r="B66" s="14">
        <v>63</v>
      </c>
      <c r="C66" s="15"/>
      <c r="D66" s="15"/>
      <c r="E66" s="25"/>
      <c r="F66" s="22">
        <f t="shared" si="0"/>
        <v>50.001</v>
      </c>
      <c r="G66" s="17">
        <v>38</v>
      </c>
      <c r="H66" s="3"/>
      <c r="I66" s="16">
        <f t="shared" si="1"/>
        <v>50.3</v>
      </c>
      <c r="J66" s="3"/>
      <c r="M66" s="34">
        <v>27.04</v>
      </c>
    </row>
    <row r="67" spans="1:13" ht="12.75">
      <c r="A67" s="3"/>
      <c r="B67" s="14">
        <v>64</v>
      </c>
      <c r="C67" s="15">
        <v>32</v>
      </c>
      <c r="D67" s="15">
        <v>27</v>
      </c>
      <c r="E67" s="25"/>
      <c r="F67" s="22">
        <f t="shared" si="0"/>
        <v>50.300999999999995</v>
      </c>
      <c r="G67" s="17">
        <v>37</v>
      </c>
      <c r="H67" s="3"/>
      <c r="I67" s="16">
        <f t="shared" si="1"/>
        <v>51</v>
      </c>
      <c r="J67" s="3"/>
      <c r="M67" s="33">
        <v>27.1</v>
      </c>
    </row>
    <row r="68" spans="1:13" ht="12.75">
      <c r="A68" s="3"/>
      <c r="B68" s="14">
        <v>65</v>
      </c>
      <c r="C68" s="15"/>
      <c r="D68" s="15"/>
      <c r="E68" s="25"/>
      <c r="F68" s="22">
        <f t="shared" si="0"/>
        <v>51.001</v>
      </c>
      <c r="G68" s="17">
        <v>36</v>
      </c>
      <c r="H68" s="3"/>
      <c r="I68" s="16">
        <f t="shared" si="1"/>
        <v>51.3</v>
      </c>
      <c r="J68" s="3"/>
      <c r="M68" s="34">
        <v>27.11</v>
      </c>
    </row>
    <row r="69" spans="1:13" ht="12.75">
      <c r="A69" s="3"/>
      <c r="B69" s="14">
        <v>66</v>
      </c>
      <c r="C69" s="15">
        <v>33</v>
      </c>
      <c r="D69" s="15">
        <v>28</v>
      </c>
      <c r="E69" s="25"/>
      <c r="F69" s="22">
        <f t="shared" si="0"/>
        <v>51.300999999999995</v>
      </c>
      <c r="G69" s="17">
        <v>35</v>
      </c>
      <c r="H69" s="3"/>
      <c r="I69" s="16">
        <f t="shared" si="1"/>
        <v>52</v>
      </c>
      <c r="J69" s="3"/>
      <c r="M69" s="34">
        <v>27.15</v>
      </c>
    </row>
    <row r="70" spans="1:13" ht="12.75">
      <c r="A70" s="3"/>
      <c r="B70" s="14">
        <v>67</v>
      </c>
      <c r="C70" s="15"/>
      <c r="D70" s="15"/>
      <c r="E70" s="25"/>
      <c r="F70" s="22">
        <f aca="true" t="shared" si="2" ref="F70:F103">I69+0.001</f>
        <v>52.001</v>
      </c>
      <c r="G70" s="17">
        <v>34</v>
      </c>
      <c r="H70" s="3"/>
      <c r="I70" s="16">
        <f t="shared" si="1"/>
        <v>52.3</v>
      </c>
      <c r="J70" s="3"/>
      <c r="M70" s="34">
        <v>27.17</v>
      </c>
    </row>
    <row r="71" spans="1:13" ht="12.75">
      <c r="A71" s="3"/>
      <c r="B71" s="14">
        <v>68</v>
      </c>
      <c r="C71" s="15">
        <v>34</v>
      </c>
      <c r="D71" s="15">
        <v>29</v>
      </c>
      <c r="E71" s="25"/>
      <c r="F71" s="22">
        <f t="shared" si="2"/>
        <v>52.300999999999995</v>
      </c>
      <c r="G71" s="17">
        <v>33</v>
      </c>
      <c r="H71" s="3"/>
      <c r="I71" s="16">
        <f t="shared" si="1"/>
        <v>53</v>
      </c>
      <c r="J71" s="3"/>
      <c r="M71" s="33">
        <v>27.2</v>
      </c>
    </row>
    <row r="72" spans="1:13" ht="12.75">
      <c r="A72" s="3"/>
      <c r="B72" s="14">
        <v>69</v>
      </c>
      <c r="C72" s="15"/>
      <c r="D72" s="15"/>
      <c r="E72" s="25"/>
      <c r="F72" s="22">
        <f t="shared" si="2"/>
        <v>53.001</v>
      </c>
      <c r="G72" s="17">
        <v>32</v>
      </c>
      <c r="H72" s="3"/>
      <c r="I72" s="16">
        <f aca="true" t="shared" si="3" ref="I72:I101">I70+1</f>
        <v>53.3</v>
      </c>
      <c r="J72" s="3"/>
      <c r="M72" s="33">
        <v>27.2</v>
      </c>
    </row>
    <row r="73" spans="1:13" ht="12.75">
      <c r="A73" s="3"/>
      <c r="B73" s="14">
        <v>70</v>
      </c>
      <c r="C73" s="15">
        <v>35</v>
      </c>
      <c r="D73" s="15">
        <v>30</v>
      </c>
      <c r="E73" s="25"/>
      <c r="F73" s="22">
        <f t="shared" si="2"/>
        <v>53.300999999999995</v>
      </c>
      <c r="G73" s="17">
        <v>31</v>
      </c>
      <c r="H73" s="3"/>
      <c r="I73" s="16">
        <f t="shared" si="3"/>
        <v>54</v>
      </c>
      <c r="J73" s="3"/>
      <c r="M73" s="33">
        <v>27.27</v>
      </c>
    </row>
    <row r="74" spans="1:13" ht="12.75">
      <c r="A74" s="3"/>
      <c r="B74" s="14">
        <v>71</v>
      </c>
      <c r="C74" s="15"/>
      <c r="D74" s="15"/>
      <c r="E74" s="25"/>
      <c r="F74" s="22">
        <f t="shared" si="2"/>
        <v>54.001</v>
      </c>
      <c r="G74" s="17">
        <v>30</v>
      </c>
      <c r="H74" s="3"/>
      <c r="I74" s="16">
        <f t="shared" si="3"/>
        <v>54.3</v>
      </c>
      <c r="J74" s="3"/>
      <c r="M74" s="34">
        <v>27.32</v>
      </c>
    </row>
    <row r="75" spans="1:13" ht="12.75">
      <c r="A75" s="3"/>
      <c r="B75" s="14">
        <v>72</v>
      </c>
      <c r="C75" s="15">
        <v>36</v>
      </c>
      <c r="D75" s="15">
        <v>31</v>
      </c>
      <c r="E75" s="25"/>
      <c r="F75" s="22">
        <f t="shared" si="2"/>
        <v>54.300999999999995</v>
      </c>
      <c r="G75" s="17">
        <v>29</v>
      </c>
      <c r="H75" s="3"/>
      <c r="I75" s="16">
        <f t="shared" si="3"/>
        <v>55</v>
      </c>
      <c r="J75" s="3"/>
      <c r="M75" s="34">
        <v>27.39</v>
      </c>
    </row>
    <row r="76" spans="1:13" ht="12.75">
      <c r="A76" s="3"/>
      <c r="B76" s="14">
        <v>73</v>
      </c>
      <c r="C76" s="15"/>
      <c r="D76" s="15"/>
      <c r="E76" s="25"/>
      <c r="F76" s="22">
        <f t="shared" si="2"/>
        <v>55.001</v>
      </c>
      <c r="G76" s="17">
        <v>28</v>
      </c>
      <c r="H76" s="3"/>
      <c r="I76" s="16">
        <f t="shared" si="3"/>
        <v>55.3</v>
      </c>
      <c r="J76" s="3"/>
      <c r="M76" s="33">
        <v>28</v>
      </c>
    </row>
    <row r="77" spans="1:13" ht="12.75">
      <c r="A77" s="3"/>
      <c r="B77" s="14">
        <v>74</v>
      </c>
      <c r="C77" s="15">
        <v>37</v>
      </c>
      <c r="D77" s="15">
        <v>32</v>
      </c>
      <c r="E77" s="25"/>
      <c r="F77" s="22">
        <f t="shared" si="2"/>
        <v>55.300999999999995</v>
      </c>
      <c r="G77" s="17">
        <v>27</v>
      </c>
      <c r="H77" s="3"/>
      <c r="I77" s="16">
        <f t="shared" si="3"/>
        <v>56</v>
      </c>
      <c r="J77" s="3"/>
      <c r="M77" s="34">
        <v>28.07</v>
      </c>
    </row>
    <row r="78" spans="1:13" ht="12.75">
      <c r="A78" s="3"/>
      <c r="B78" s="14">
        <v>75</v>
      </c>
      <c r="C78" s="15"/>
      <c r="D78" s="15"/>
      <c r="E78" s="25"/>
      <c r="F78" s="22">
        <f t="shared" si="2"/>
        <v>56.001</v>
      </c>
      <c r="G78" s="17">
        <v>26</v>
      </c>
      <c r="H78" s="3"/>
      <c r="I78" s="16">
        <f t="shared" si="3"/>
        <v>56.3</v>
      </c>
      <c r="J78" s="3"/>
      <c r="M78" s="34">
        <v>28.09</v>
      </c>
    </row>
    <row r="79" spans="1:13" ht="12.75">
      <c r="A79" s="3"/>
      <c r="B79" s="14">
        <v>76</v>
      </c>
      <c r="C79" s="15">
        <v>38</v>
      </c>
      <c r="D79" s="15">
        <v>33</v>
      </c>
      <c r="E79" s="25"/>
      <c r="F79" s="22">
        <f t="shared" si="2"/>
        <v>56.300999999999995</v>
      </c>
      <c r="G79" s="17">
        <v>25</v>
      </c>
      <c r="H79" s="3"/>
      <c r="I79" s="16">
        <f t="shared" si="3"/>
        <v>57</v>
      </c>
      <c r="J79" s="3"/>
      <c r="M79" s="34">
        <v>28.34</v>
      </c>
    </row>
    <row r="80" spans="1:13" ht="12.75">
      <c r="A80" s="3"/>
      <c r="B80" s="14">
        <v>77</v>
      </c>
      <c r="C80" s="15"/>
      <c r="D80" s="15"/>
      <c r="E80" s="25"/>
      <c r="F80" s="22">
        <f t="shared" si="2"/>
        <v>57.001</v>
      </c>
      <c r="G80" s="17">
        <v>24</v>
      </c>
      <c r="H80" s="3"/>
      <c r="I80" s="16">
        <f t="shared" si="3"/>
        <v>57.3</v>
      </c>
      <c r="J80" s="3"/>
      <c r="M80" s="34">
        <v>28.37</v>
      </c>
    </row>
    <row r="81" spans="1:13" ht="12.75">
      <c r="A81" s="3"/>
      <c r="B81" s="14">
        <v>78</v>
      </c>
      <c r="C81" s="15">
        <v>39</v>
      </c>
      <c r="D81" s="15">
        <v>34</v>
      </c>
      <c r="E81" s="25"/>
      <c r="F81" s="22">
        <f t="shared" si="2"/>
        <v>57.300999999999995</v>
      </c>
      <c r="G81" s="17">
        <v>23</v>
      </c>
      <c r="H81" s="3"/>
      <c r="I81" s="16">
        <f t="shared" si="3"/>
        <v>58</v>
      </c>
      <c r="J81" s="3"/>
      <c r="M81" s="34">
        <v>28.46</v>
      </c>
    </row>
    <row r="82" spans="1:13" ht="12.75">
      <c r="A82" s="3"/>
      <c r="B82" s="14">
        <v>79</v>
      </c>
      <c r="C82" s="15"/>
      <c r="D82" s="15"/>
      <c r="E82" s="25"/>
      <c r="F82" s="22">
        <f t="shared" si="2"/>
        <v>58.001</v>
      </c>
      <c r="G82" s="17">
        <v>22</v>
      </c>
      <c r="H82" s="3"/>
      <c r="I82" s="16">
        <f t="shared" si="3"/>
        <v>58.3</v>
      </c>
      <c r="J82" s="3"/>
      <c r="M82" s="34">
        <v>28.55</v>
      </c>
    </row>
    <row r="83" spans="1:13" ht="12.75">
      <c r="A83" s="3"/>
      <c r="B83" s="14">
        <v>80</v>
      </c>
      <c r="C83" s="15">
        <v>40</v>
      </c>
      <c r="D83" s="15">
        <v>35</v>
      </c>
      <c r="E83" s="25"/>
      <c r="F83" s="22">
        <f t="shared" si="2"/>
        <v>58.300999999999995</v>
      </c>
      <c r="G83" s="17">
        <v>21</v>
      </c>
      <c r="H83" s="3"/>
      <c r="I83" s="16">
        <f t="shared" si="3"/>
        <v>59</v>
      </c>
      <c r="J83" s="3"/>
      <c r="M83" s="33">
        <v>29.08</v>
      </c>
    </row>
    <row r="84" spans="1:13" ht="12.75">
      <c r="A84" s="3"/>
      <c r="B84" s="14">
        <v>81</v>
      </c>
      <c r="C84" s="15"/>
      <c r="D84" s="15">
        <v>36</v>
      </c>
      <c r="E84" s="25"/>
      <c r="F84" s="22">
        <f t="shared" si="2"/>
        <v>59.001</v>
      </c>
      <c r="G84" s="17">
        <v>20</v>
      </c>
      <c r="H84" s="3"/>
      <c r="I84" s="16">
        <f t="shared" si="3"/>
        <v>59.3</v>
      </c>
      <c r="J84" s="3"/>
      <c r="M84" s="33">
        <v>29.1</v>
      </c>
    </row>
    <row r="85" spans="1:13" ht="12.75">
      <c r="A85" s="3"/>
      <c r="B85" s="14">
        <v>82</v>
      </c>
      <c r="C85" s="15">
        <v>41</v>
      </c>
      <c r="D85" s="15">
        <v>37</v>
      </c>
      <c r="E85" s="25"/>
      <c r="F85" s="22">
        <f t="shared" si="2"/>
        <v>59.300999999999995</v>
      </c>
      <c r="G85" s="17">
        <v>19</v>
      </c>
      <c r="H85" s="3"/>
      <c r="I85" s="16">
        <f t="shared" si="3"/>
        <v>60</v>
      </c>
      <c r="J85" s="3"/>
      <c r="M85" s="34">
        <v>29.17</v>
      </c>
    </row>
    <row r="86" spans="1:13" ht="12.75">
      <c r="A86" s="3"/>
      <c r="B86" s="14">
        <v>83</v>
      </c>
      <c r="C86" s="15"/>
      <c r="D86" s="15">
        <v>38</v>
      </c>
      <c r="E86" s="25"/>
      <c r="F86" s="22">
        <f t="shared" si="2"/>
        <v>60.001</v>
      </c>
      <c r="G86" s="17">
        <v>18</v>
      </c>
      <c r="H86" s="3"/>
      <c r="I86" s="16">
        <f t="shared" si="3"/>
        <v>60.3</v>
      </c>
      <c r="J86" s="3"/>
      <c r="M86" s="34">
        <v>29.25</v>
      </c>
    </row>
    <row r="87" spans="1:13" ht="12.75">
      <c r="A87" s="3"/>
      <c r="B87" s="14">
        <v>84</v>
      </c>
      <c r="C87" s="15">
        <v>42</v>
      </c>
      <c r="D87" s="15">
        <v>39</v>
      </c>
      <c r="E87" s="25"/>
      <c r="F87" s="22">
        <f t="shared" si="2"/>
        <v>60.300999999999995</v>
      </c>
      <c r="G87" s="17">
        <v>17</v>
      </c>
      <c r="H87" s="3"/>
      <c r="I87" s="16">
        <f t="shared" si="3"/>
        <v>61</v>
      </c>
      <c r="J87" s="3"/>
      <c r="M87" s="34">
        <v>29.26</v>
      </c>
    </row>
    <row r="88" spans="1:13" ht="12.75">
      <c r="A88" s="3"/>
      <c r="B88" s="14">
        <v>85</v>
      </c>
      <c r="C88" s="15"/>
      <c r="D88" s="15">
        <v>40</v>
      </c>
      <c r="E88" s="25"/>
      <c r="F88" s="22">
        <f t="shared" si="2"/>
        <v>61.001</v>
      </c>
      <c r="G88" s="17">
        <v>16</v>
      </c>
      <c r="H88" s="3"/>
      <c r="I88" s="16">
        <f t="shared" si="3"/>
        <v>61.3</v>
      </c>
      <c r="J88" s="3"/>
      <c r="M88" s="34">
        <v>29.3</v>
      </c>
    </row>
    <row r="89" spans="1:13" ht="12.75">
      <c r="A89" s="3"/>
      <c r="B89" s="14">
        <v>86</v>
      </c>
      <c r="C89" s="15">
        <v>43</v>
      </c>
      <c r="D89" s="15">
        <v>41</v>
      </c>
      <c r="E89" s="25"/>
      <c r="F89" s="22">
        <f t="shared" si="2"/>
        <v>61.300999999999995</v>
      </c>
      <c r="G89" s="17">
        <v>15</v>
      </c>
      <c r="H89" s="3"/>
      <c r="I89" s="16">
        <f t="shared" si="3"/>
        <v>62</v>
      </c>
      <c r="J89" s="3"/>
      <c r="M89" s="34">
        <v>29.35</v>
      </c>
    </row>
    <row r="90" spans="1:13" ht="12.75">
      <c r="A90" s="3"/>
      <c r="B90" s="14">
        <v>87</v>
      </c>
      <c r="C90" s="15"/>
      <c r="D90" s="15">
        <v>42</v>
      </c>
      <c r="E90" s="25"/>
      <c r="F90" s="22">
        <f t="shared" si="2"/>
        <v>62.001</v>
      </c>
      <c r="G90" s="17">
        <v>14</v>
      </c>
      <c r="H90" s="3"/>
      <c r="I90" s="16">
        <f t="shared" si="3"/>
        <v>62.3</v>
      </c>
      <c r="J90" s="3"/>
      <c r="M90" s="34">
        <v>29.37</v>
      </c>
    </row>
    <row r="91" spans="1:13" ht="12.75">
      <c r="A91" s="3"/>
      <c r="B91" s="14">
        <v>88</v>
      </c>
      <c r="C91" s="15">
        <v>44</v>
      </c>
      <c r="D91" s="15">
        <v>43</v>
      </c>
      <c r="E91" s="25"/>
      <c r="F91" s="22">
        <f t="shared" si="2"/>
        <v>62.300999999999995</v>
      </c>
      <c r="G91" s="17">
        <v>13</v>
      </c>
      <c r="H91" s="3"/>
      <c r="I91" s="16">
        <f t="shared" si="3"/>
        <v>63</v>
      </c>
      <c r="J91" s="3"/>
      <c r="M91" s="33">
        <v>29.59</v>
      </c>
    </row>
    <row r="92" spans="1:13" ht="12.75">
      <c r="A92" s="3"/>
      <c r="B92" s="14">
        <v>89</v>
      </c>
      <c r="C92" s="15"/>
      <c r="D92" s="15">
        <v>44</v>
      </c>
      <c r="E92" s="25"/>
      <c r="F92" s="22">
        <f t="shared" si="2"/>
        <v>63.001</v>
      </c>
      <c r="G92" s="17">
        <v>12</v>
      </c>
      <c r="H92" s="3"/>
      <c r="I92" s="16">
        <f t="shared" si="3"/>
        <v>63.3</v>
      </c>
      <c r="J92" s="3"/>
      <c r="M92" s="34">
        <v>30</v>
      </c>
    </row>
    <row r="93" spans="1:13" ht="12.75">
      <c r="A93" s="3"/>
      <c r="B93" s="14">
        <v>90</v>
      </c>
      <c r="C93" s="15">
        <v>45</v>
      </c>
      <c r="D93" s="15">
        <v>45</v>
      </c>
      <c r="E93" s="25"/>
      <c r="F93" s="22">
        <f t="shared" si="2"/>
        <v>63.300999999999995</v>
      </c>
      <c r="G93" s="17">
        <v>11</v>
      </c>
      <c r="H93" s="3"/>
      <c r="I93" s="16">
        <f t="shared" si="3"/>
        <v>64</v>
      </c>
      <c r="J93" s="3"/>
      <c r="M93" s="34">
        <v>30.1</v>
      </c>
    </row>
    <row r="94" spans="1:13" ht="12.75">
      <c r="A94" s="3"/>
      <c r="B94" s="14">
        <v>91</v>
      </c>
      <c r="C94" s="15"/>
      <c r="D94" s="15">
        <v>46</v>
      </c>
      <c r="E94" s="25"/>
      <c r="F94" s="22">
        <f t="shared" si="2"/>
        <v>64.001</v>
      </c>
      <c r="G94" s="17">
        <v>10</v>
      </c>
      <c r="H94" s="3"/>
      <c r="I94" s="16">
        <f t="shared" si="3"/>
        <v>64.3</v>
      </c>
      <c r="J94" s="3"/>
      <c r="M94" s="33">
        <v>30.15</v>
      </c>
    </row>
    <row r="95" spans="1:13" ht="12.75">
      <c r="A95" s="3"/>
      <c r="B95" s="14">
        <v>92</v>
      </c>
      <c r="C95" s="15">
        <v>46</v>
      </c>
      <c r="D95" s="15">
        <v>47</v>
      </c>
      <c r="E95" s="25"/>
      <c r="F95" s="22">
        <f t="shared" si="2"/>
        <v>64.301</v>
      </c>
      <c r="G95" s="17">
        <v>9</v>
      </c>
      <c r="H95" s="3"/>
      <c r="I95" s="16">
        <f t="shared" si="3"/>
        <v>65</v>
      </c>
      <c r="J95" s="3"/>
      <c r="M95" s="34">
        <v>30.26</v>
      </c>
    </row>
    <row r="96" spans="1:13" ht="12.75">
      <c r="A96" s="3"/>
      <c r="B96" s="14">
        <v>93</v>
      </c>
      <c r="C96" s="15"/>
      <c r="D96" s="15">
        <v>48</v>
      </c>
      <c r="E96" s="25"/>
      <c r="F96" s="22">
        <f t="shared" si="2"/>
        <v>65.001</v>
      </c>
      <c r="G96" s="17">
        <v>8</v>
      </c>
      <c r="H96" s="3"/>
      <c r="I96" s="16">
        <f t="shared" si="3"/>
        <v>65.3</v>
      </c>
      <c r="J96" s="3"/>
      <c r="M96" s="33">
        <v>30.29</v>
      </c>
    </row>
    <row r="97" spans="1:13" ht="12.75">
      <c r="A97" s="3"/>
      <c r="B97" s="14">
        <v>94</v>
      </c>
      <c r="C97" s="15">
        <v>47</v>
      </c>
      <c r="D97" s="15">
        <v>49</v>
      </c>
      <c r="E97" s="25"/>
      <c r="F97" s="22">
        <f t="shared" si="2"/>
        <v>65.301</v>
      </c>
      <c r="G97" s="17">
        <v>7</v>
      </c>
      <c r="H97" s="3"/>
      <c r="I97" s="16">
        <f t="shared" si="3"/>
        <v>66</v>
      </c>
      <c r="J97" s="3"/>
      <c r="M97" s="33">
        <v>30.36</v>
      </c>
    </row>
    <row r="98" spans="1:13" ht="12.75">
      <c r="A98" s="3"/>
      <c r="B98" s="14">
        <v>95</v>
      </c>
      <c r="D98" s="15">
        <v>50</v>
      </c>
      <c r="E98" s="25"/>
      <c r="F98" s="22">
        <f t="shared" si="2"/>
        <v>66.001</v>
      </c>
      <c r="G98" s="17">
        <v>6</v>
      </c>
      <c r="H98" s="3"/>
      <c r="I98" s="16">
        <f t="shared" si="3"/>
        <v>66.3</v>
      </c>
      <c r="J98" s="3"/>
      <c r="M98" s="34">
        <v>31.05</v>
      </c>
    </row>
    <row r="99" spans="1:13" ht="12.75">
      <c r="A99" s="3"/>
      <c r="B99" s="14">
        <v>96</v>
      </c>
      <c r="D99" s="15">
        <v>52</v>
      </c>
      <c r="E99" s="25"/>
      <c r="F99" s="22">
        <f t="shared" si="2"/>
        <v>66.301</v>
      </c>
      <c r="G99" s="17">
        <v>5</v>
      </c>
      <c r="H99" s="3"/>
      <c r="I99" s="16">
        <f t="shared" si="3"/>
        <v>67</v>
      </c>
      <c r="J99" s="3"/>
      <c r="M99" s="34">
        <v>31.07</v>
      </c>
    </row>
    <row r="100" spans="1:13" ht="12.75">
      <c r="A100" s="3"/>
      <c r="B100" s="14">
        <v>97</v>
      </c>
      <c r="C100" s="15">
        <v>48</v>
      </c>
      <c r="D100" s="15">
        <v>54</v>
      </c>
      <c r="E100" s="25"/>
      <c r="F100" s="22">
        <f t="shared" si="2"/>
        <v>67.001</v>
      </c>
      <c r="G100" s="17">
        <v>4</v>
      </c>
      <c r="H100" s="3"/>
      <c r="I100" s="16">
        <f t="shared" si="3"/>
        <v>67.3</v>
      </c>
      <c r="J100" s="3"/>
      <c r="M100" s="34">
        <v>31.08</v>
      </c>
    </row>
    <row r="101" spans="1:13" ht="12.75">
      <c r="A101" s="3"/>
      <c r="B101" s="14">
        <v>98</v>
      </c>
      <c r="C101" s="15"/>
      <c r="D101" s="15">
        <v>56</v>
      </c>
      <c r="E101" s="25"/>
      <c r="F101" s="22">
        <f t="shared" si="2"/>
        <v>67.301</v>
      </c>
      <c r="G101" s="17">
        <v>3</v>
      </c>
      <c r="H101" s="3"/>
      <c r="I101" s="16">
        <f t="shared" si="3"/>
        <v>68</v>
      </c>
      <c r="J101" s="3"/>
      <c r="M101" s="34">
        <v>31.13</v>
      </c>
    </row>
    <row r="102" spans="1:13" ht="12.75">
      <c r="A102" s="3"/>
      <c r="B102" s="14">
        <v>99</v>
      </c>
      <c r="C102" s="15"/>
      <c r="D102" s="15">
        <v>58</v>
      </c>
      <c r="E102" s="25"/>
      <c r="F102" s="22">
        <f t="shared" si="2"/>
        <v>68.001</v>
      </c>
      <c r="G102" s="17">
        <v>2</v>
      </c>
      <c r="H102" s="3"/>
      <c r="I102" s="16">
        <v>68.3</v>
      </c>
      <c r="J102" s="3"/>
      <c r="M102" s="33">
        <v>31.16</v>
      </c>
    </row>
    <row r="103" spans="1:13" ht="12.75">
      <c r="A103" s="3"/>
      <c r="B103" s="14">
        <v>100</v>
      </c>
      <c r="C103" s="15">
        <v>49</v>
      </c>
      <c r="D103" s="15">
        <v>60</v>
      </c>
      <c r="E103" s="25"/>
      <c r="F103" s="22">
        <f t="shared" si="2"/>
        <v>68.301</v>
      </c>
      <c r="G103" s="17">
        <v>1</v>
      </c>
      <c r="H103" s="3"/>
      <c r="I103" s="16">
        <v>69</v>
      </c>
      <c r="J103" s="3"/>
      <c r="M103" s="34">
        <v>31.23</v>
      </c>
    </row>
    <row r="104" spans="1:13" ht="13.5" thickBot="1">
      <c r="A104" s="3"/>
      <c r="B104" s="18">
        <v>0</v>
      </c>
      <c r="C104" s="19" t="s">
        <v>13</v>
      </c>
      <c r="D104" s="19" t="s">
        <v>13</v>
      </c>
      <c r="E104" s="26"/>
      <c r="F104" s="44">
        <v>70</v>
      </c>
      <c r="G104" s="20">
        <v>0</v>
      </c>
      <c r="H104" s="3"/>
      <c r="I104" s="3"/>
      <c r="J104" s="3"/>
      <c r="M104" s="33">
        <v>31.34</v>
      </c>
    </row>
    <row r="105" spans="1:13" ht="12.75">
      <c r="A105" s="3"/>
      <c r="B105" s="4"/>
      <c r="C105" s="4"/>
      <c r="D105" s="4"/>
      <c r="E105" s="3"/>
      <c r="F105" s="4"/>
      <c r="G105" s="4"/>
      <c r="H105" s="3"/>
      <c r="I105" s="3"/>
      <c r="J105" s="3"/>
      <c r="M105" s="34">
        <v>32.37</v>
      </c>
    </row>
    <row r="106" ht="12.75">
      <c r="M106" s="33">
        <v>32.38</v>
      </c>
    </row>
    <row r="107" ht="12.75">
      <c r="M107" s="34">
        <v>32.5</v>
      </c>
    </row>
    <row r="108" ht="12.75">
      <c r="M108" s="33">
        <v>32.52</v>
      </c>
    </row>
    <row r="109" ht="12.75">
      <c r="M109" s="33">
        <v>33.06</v>
      </c>
    </row>
    <row r="110" ht="12.75">
      <c r="M110" s="34">
        <v>33.4</v>
      </c>
    </row>
    <row r="111" ht="12.75">
      <c r="M111" s="33">
        <v>33.4</v>
      </c>
    </row>
    <row r="112" ht="12.75">
      <c r="M112" s="34">
        <v>33.43</v>
      </c>
    </row>
    <row r="113" ht="12.75">
      <c r="M113" s="34">
        <v>34.11</v>
      </c>
    </row>
    <row r="114" ht="12.75">
      <c r="M114" s="33">
        <v>34.13</v>
      </c>
    </row>
    <row r="115" ht="12.75">
      <c r="M115" s="33">
        <v>34.23</v>
      </c>
    </row>
    <row r="116" ht="12.75">
      <c r="M116" s="34">
        <v>34.25</v>
      </c>
    </row>
    <row r="117" ht="12.75">
      <c r="M117" s="33">
        <v>34.25</v>
      </c>
    </row>
    <row r="118" ht="12.75">
      <c r="M118" s="34">
        <v>34.4</v>
      </c>
    </row>
    <row r="119" ht="12.75">
      <c r="M119" s="34">
        <v>34.55</v>
      </c>
    </row>
    <row r="120" ht="12.75">
      <c r="M120" s="33">
        <v>35.05</v>
      </c>
    </row>
    <row r="121" ht="12.75">
      <c r="M121" s="34">
        <v>35.12</v>
      </c>
    </row>
    <row r="122" ht="12.75">
      <c r="M122" s="34">
        <v>35.27</v>
      </c>
    </row>
    <row r="123" ht="12.75">
      <c r="M123" s="33">
        <v>35.36</v>
      </c>
    </row>
    <row r="124" ht="12.75">
      <c r="M124" s="34">
        <v>35.44</v>
      </c>
    </row>
    <row r="125" ht="12.75">
      <c r="M125" s="34">
        <v>35.5</v>
      </c>
    </row>
    <row r="126" ht="12.75">
      <c r="M126" s="33">
        <v>35.56</v>
      </c>
    </row>
    <row r="127" ht="12.75">
      <c r="M127" s="34">
        <v>35.56</v>
      </c>
    </row>
    <row r="128" ht="12.75">
      <c r="M128" s="34">
        <v>35.57</v>
      </c>
    </row>
    <row r="129" ht="12.75">
      <c r="M129" s="34">
        <v>36.26</v>
      </c>
    </row>
    <row r="130" ht="12.75">
      <c r="M130" s="34">
        <v>36.28</v>
      </c>
    </row>
    <row r="131" ht="12.75">
      <c r="M131" s="33">
        <v>36.55</v>
      </c>
    </row>
    <row r="132" ht="12.75">
      <c r="M132" s="33">
        <v>37</v>
      </c>
    </row>
    <row r="133" ht="12.75">
      <c r="M133" s="34">
        <v>37.25</v>
      </c>
    </row>
    <row r="134" ht="12.75">
      <c r="M134" s="33">
        <v>37.26</v>
      </c>
    </row>
    <row r="135" ht="12.75">
      <c r="M135" s="34">
        <v>37.35</v>
      </c>
    </row>
    <row r="136" ht="12.75">
      <c r="M136" s="34">
        <v>37.39</v>
      </c>
    </row>
    <row r="137" ht="12.75">
      <c r="M137" s="34">
        <v>37.45</v>
      </c>
    </row>
    <row r="138" ht="12.75">
      <c r="M138" s="34">
        <v>38</v>
      </c>
    </row>
    <row r="139" ht="12.75">
      <c r="M139" s="33">
        <v>38.08</v>
      </c>
    </row>
    <row r="140" ht="12.75">
      <c r="M140" s="33">
        <v>38.13</v>
      </c>
    </row>
    <row r="141" ht="12.75">
      <c r="M141" s="34">
        <v>38.22</v>
      </c>
    </row>
    <row r="142" ht="12.75">
      <c r="M142" s="33">
        <v>38.26</v>
      </c>
    </row>
    <row r="143" ht="12.75">
      <c r="M143" s="33">
        <v>38.3</v>
      </c>
    </row>
    <row r="144" ht="12.75">
      <c r="M144" s="75">
        <v>38.33</v>
      </c>
    </row>
    <row r="145" ht="12.75">
      <c r="M145" s="33">
        <v>38.43</v>
      </c>
    </row>
    <row r="146" ht="12.75">
      <c r="M146" s="34">
        <v>39.03</v>
      </c>
    </row>
    <row r="147" ht="12.75">
      <c r="M147" s="74">
        <v>39.05</v>
      </c>
    </row>
    <row r="148" ht="12.75">
      <c r="M148" s="34">
        <v>39.11</v>
      </c>
    </row>
    <row r="149" ht="12.75">
      <c r="M149" s="33">
        <v>39.25</v>
      </c>
    </row>
    <row r="150" ht="12.75">
      <c r="M150" s="33">
        <v>39.33</v>
      </c>
    </row>
    <row r="151" ht="12.75">
      <c r="M151" s="33">
        <v>39.35</v>
      </c>
    </row>
    <row r="152" ht="12.75">
      <c r="M152" s="33">
        <v>40.22</v>
      </c>
    </row>
    <row r="153" ht="12.75">
      <c r="M153" s="34">
        <v>40.23</v>
      </c>
    </row>
    <row r="154" ht="12.75">
      <c r="M154" s="33">
        <v>40.25</v>
      </c>
    </row>
    <row r="155" ht="12.75">
      <c r="M155" s="33">
        <v>40.33</v>
      </c>
    </row>
    <row r="156" ht="12.75">
      <c r="M156" s="33">
        <v>41.1</v>
      </c>
    </row>
    <row r="157" ht="12.75">
      <c r="M157" s="33">
        <v>41.23</v>
      </c>
    </row>
    <row r="158" ht="12.75">
      <c r="M158" s="33">
        <v>41.28</v>
      </c>
    </row>
    <row r="159" ht="12.75">
      <c r="M159" s="33">
        <v>41.46</v>
      </c>
    </row>
    <row r="160" ht="12.75">
      <c r="M160" s="34">
        <v>42</v>
      </c>
    </row>
    <row r="161" ht="12.75">
      <c r="M161" s="33">
        <v>42.05</v>
      </c>
    </row>
    <row r="162" ht="12.75">
      <c r="M162" s="33">
        <v>42.08</v>
      </c>
    </row>
    <row r="163" ht="12.75">
      <c r="M163" s="34">
        <v>42.44</v>
      </c>
    </row>
    <row r="164" ht="12.75">
      <c r="M164" s="34">
        <v>42.45</v>
      </c>
    </row>
    <row r="165" ht="12.75">
      <c r="M165" s="33">
        <v>42.54</v>
      </c>
    </row>
    <row r="166" ht="12.75">
      <c r="M166" s="34">
        <v>42.55</v>
      </c>
    </row>
    <row r="167" ht="12.75">
      <c r="M167" s="34">
        <v>43.01</v>
      </c>
    </row>
    <row r="168" ht="12.75">
      <c r="M168" s="33">
        <v>43.05</v>
      </c>
    </row>
    <row r="169" ht="12.75">
      <c r="M169" s="34">
        <v>43.1</v>
      </c>
    </row>
    <row r="170" ht="12.75">
      <c r="M170" s="34">
        <v>43.4</v>
      </c>
    </row>
    <row r="171" ht="12.75">
      <c r="M171" s="33">
        <v>43.42</v>
      </c>
    </row>
    <row r="172" ht="12.75">
      <c r="M172" s="33">
        <v>43.57</v>
      </c>
    </row>
    <row r="173" ht="12.75">
      <c r="M173" s="33">
        <v>43.59</v>
      </c>
    </row>
    <row r="174" ht="12.75">
      <c r="M174" s="33">
        <v>44</v>
      </c>
    </row>
    <row r="175" ht="12.75">
      <c r="M175" s="74">
        <v>44.02</v>
      </c>
    </row>
    <row r="176" ht="12.75">
      <c r="M176" s="33">
        <v>44.18</v>
      </c>
    </row>
    <row r="177" ht="12.75">
      <c r="M177" s="33">
        <v>44.25</v>
      </c>
    </row>
    <row r="178" ht="12.75">
      <c r="M178" s="33">
        <v>45.02</v>
      </c>
    </row>
    <row r="179" ht="12.75">
      <c r="M179" s="34">
        <v>45.03</v>
      </c>
    </row>
    <row r="180" ht="12.75">
      <c r="M180" s="34">
        <v>45.27</v>
      </c>
    </row>
    <row r="181" ht="12.75">
      <c r="M181" s="33">
        <v>45.4</v>
      </c>
    </row>
    <row r="182" ht="12.75">
      <c r="M182" s="33">
        <v>45.52</v>
      </c>
    </row>
    <row r="183" ht="12.75">
      <c r="M183" s="33">
        <v>45.58</v>
      </c>
    </row>
    <row r="184" ht="12.75">
      <c r="M184" s="33">
        <v>46.11</v>
      </c>
    </row>
    <row r="185" ht="12.75">
      <c r="M185" s="33">
        <v>46.23</v>
      </c>
    </row>
    <row r="186" ht="12.75">
      <c r="M186" s="33">
        <v>46.25</v>
      </c>
    </row>
    <row r="187" ht="12.75">
      <c r="M187" s="34">
        <v>47.01</v>
      </c>
    </row>
    <row r="188" ht="12.75">
      <c r="M188" s="34">
        <v>47.07</v>
      </c>
    </row>
    <row r="189" ht="12.75">
      <c r="M189" s="33">
        <v>48.23</v>
      </c>
    </row>
    <row r="190" ht="12.75">
      <c r="M190" s="34">
        <v>48.3</v>
      </c>
    </row>
    <row r="191" ht="12.75">
      <c r="M191" s="33">
        <v>48.38</v>
      </c>
    </row>
    <row r="192" ht="12.75">
      <c r="M192" s="33">
        <v>48.45</v>
      </c>
    </row>
    <row r="193" ht="12.75">
      <c r="M193" s="34">
        <v>48.48</v>
      </c>
    </row>
    <row r="194" ht="12.75">
      <c r="M194" s="33">
        <v>49.17</v>
      </c>
    </row>
    <row r="195" ht="12.75">
      <c r="M195" s="34">
        <v>49.2</v>
      </c>
    </row>
    <row r="196" ht="12.75">
      <c r="M196" s="33">
        <v>49.35</v>
      </c>
    </row>
    <row r="197" ht="12.75">
      <c r="M197" s="33">
        <v>49.36</v>
      </c>
    </row>
    <row r="198" ht="12.75">
      <c r="M198" s="33">
        <v>49.56</v>
      </c>
    </row>
    <row r="199" ht="12.75">
      <c r="M199" s="33">
        <v>50.02</v>
      </c>
    </row>
    <row r="200" ht="12.75">
      <c r="M200" s="34">
        <v>50.05</v>
      </c>
    </row>
    <row r="201" ht="12.75">
      <c r="M201" s="33">
        <v>50.2</v>
      </c>
    </row>
    <row r="202" ht="12.75">
      <c r="M202" s="34">
        <v>51.12</v>
      </c>
    </row>
    <row r="203" ht="12.75">
      <c r="M203" s="33">
        <v>51.15</v>
      </c>
    </row>
    <row r="204" ht="12.75">
      <c r="M204" s="34">
        <v>51.18</v>
      </c>
    </row>
    <row r="205" ht="12.75">
      <c r="M205" s="34">
        <v>51.53</v>
      </c>
    </row>
    <row r="206" ht="12.75">
      <c r="M206" s="34">
        <v>52.04</v>
      </c>
    </row>
    <row r="207" ht="12.75">
      <c r="M207" s="33">
        <v>52.1</v>
      </c>
    </row>
    <row r="208" ht="12.75">
      <c r="M208" s="33">
        <v>52.11</v>
      </c>
    </row>
    <row r="209" ht="12.75">
      <c r="M209" s="33">
        <v>53.02</v>
      </c>
    </row>
    <row r="210" ht="12.75">
      <c r="M210" s="33">
        <v>53.02</v>
      </c>
    </row>
    <row r="211" ht="12.75">
      <c r="M211" s="33">
        <v>53.05</v>
      </c>
    </row>
    <row r="212" ht="12.75">
      <c r="M212" s="33">
        <v>53.06</v>
      </c>
    </row>
    <row r="213" ht="12.75">
      <c r="M213" s="33">
        <v>53.1</v>
      </c>
    </row>
    <row r="214" ht="12.75">
      <c r="M214" s="34">
        <v>53.15</v>
      </c>
    </row>
    <row r="215" ht="12.75">
      <c r="M215" s="34">
        <v>53.3</v>
      </c>
    </row>
    <row r="216" ht="12.75">
      <c r="M216" s="33">
        <v>53.45</v>
      </c>
    </row>
    <row r="217" ht="12.75">
      <c r="M217" s="34">
        <v>54</v>
      </c>
    </row>
    <row r="218" ht="12.75">
      <c r="M218" s="33">
        <v>55.27</v>
      </c>
    </row>
    <row r="219" ht="12.75">
      <c r="M219" s="34">
        <v>56.38</v>
      </c>
    </row>
    <row r="220" ht="12.75">
      <c r="M220" s="34">
        <v>56.42</v>
      </c>
    </row>
    <row r="221" ht="12.75">
      <c r="M221" s="34">
        <v>56.54</v>
      </c>
    </row>
    <row r="222" ht="12.75">
      <c r="M222" s="34">
        <v>57.1</v>
      </c>
    </row>
    <row r="223" ht="12.75">
      <c r="M223" s="34">
        <v>57.59</v>
      </c>
    </row>
    <row r="224" ht="12.75">
      <c r="M224" s="34">
        <v>58.15</v>
      </c>
    </row>
    <row r="225" ht="12.75">
      <c r="M225" s="34">
        <v>58.55</v>
      </c>
    </row>
    <row r="226" ht="12.75">
      <c r="M226" s="34">
        <v>60.31</v>
      </c>
    </row>
    <row r="227" ht="12.75">
      <c r="M227" s="34">
        <v>61.01</v>
      </c>
    </row>
    <row r="228" ht="12.75">
      <c r="M228" s="34">
        <v>61.05</v>
      </c>
    </row>
    <row r="229" ht="12.75">
      <c r="M229" s="33">
        <v>61.45</v>
      </c>
    </row>
    <row r="230" ht="12.75">
      <c r="M230" s="34">
        <v>61.49</v>
      </c>
    </row>
    <row r="231" ht="12.75">
      <c r="M231" s="33">
        <v>62.45</v>
      </c>
    </row>
    <row r="232" ht="12.75">
      <c r="M232" s="33">
        <v>63.08</v>
      </c>
    </row>
    <row r="233" ht="12.75">
      <c r="M233" s="33">
        <v>63.22</v>
      </c>
    </row>
    <row r="234" ht="12.75">
      <c r="M234" s="33">
        <v>64.2</v>
      </c>
    </row>
    <row r="235" ht="12.75">
      <c r="M235" s="34">
        <v>64.4</v>
      </c>
    </row>
    <row r="236" ht="12.75">
      <c r="M236" s="34">
        <v>65.17</v>
      </c>
    </row>
    <row r="237" ht="12.75">
      <c r="M237" s="34">
        <v>65.32</v>
      </c>
    </row>
    <row r="238" ht="12.75">
      <c r="M238" s="34">
        <v>67.33</v>
      </c>
    </row>
    <row r="239" ht="12.75">
      <c r="M239" s="33">
        <v>71.2</v>
      </c>
    </row>
    <row r="240" ht="12.75">
      <c r="M240" s="33">
        <v>71.3</v>
      </c>
    </row>
    <row r="241" ht="12.75">
      <c r="M241" s="33">
        <v>74.55</v>
      </c>
    </row>
    <row r="242" ht="12.75">
      <c r="M242" s="34">
        <v>77.25</v>
      </c>
    </row>
    <row r="243" ht="12.75">
      <c r="M243" s="34">
        <v>97.13</v>
      </c>
    </row>
    <row r="253" ht="12.75">
      <c r="M253" s="45"/>
    </row>
    <row r="254" ht="12.75">
      <c r="M254" s="45"/>
    </row>
    <row r="255" ht="12.75">
      <c r="M255" s="45"/>
    </row>
    <row r="256" ht="12.75">
      <c r="M256" s="45"/>
    </row>
    <row r="257" ht="12.75">
      <c r="M257" s="45"/>
    </row>
    <row r="258" ht="12.75">
      <c r="M258" s="45"/>
    </row>
    <row r="259" ht="12.75">
      <c r="M259" s="45"/>
    </row>
    <row r="260" ht="12.75">
      <c r="M260" s="45"/>
    </row>
    <row r="261" ht="12.75">
      <c r="M261" s="45"/>
    </row>
    <row r="262" ht="12.75">
      <c r="M262" s="45"/>
    </row>
    <row r="263" ht="12.75">
      <c r="M263" s="45"/>
    </row>
    <row r="264" ht="12.75">
      <c r="M264" s="45"/>
    </row>
    <row r="265" ht="12.75">
      <c r="M265" s="45"/>
    </row>
    <row r="266" ht="12.75">
      <c r="M266" s="45"/>
    </row>
    <row r="267" ht="12.75">
      <c r="M267" s="45"/>
    </row>
    <row r="268" ht="12.75">
      <c r="M268" s="45"/>
    </row>
    <row r="269" ht="12.75">
      <c r="M269" s="45"/>
    </row>
    <row r="270" ht="12.75">
      <c r="M270" s="45"/>
    </row>
    <row r="271" ht="12.75">
      <c r="M271" s="45"/>
    </row>
    <row r="272" ht="12.75">
      <c r="M272" s="45"/>
    </row>
    <row r="273" ht="12.75">
      <c r="M273" s="45"/>
    </row>
    <row r="274" ht="12.75">
      <c r="M274" s="45"/>
    </row>
    <row r="275" ht="12.75">
      <c r="M275" s="45"/>
    </row>
    <row r="276" ht="12.75">
      <c r="M276" s="45"/>
    </row>
    <row r="277" ht="12.75">
      <c r="M277" s="45"/>
    </row>
    <row r="278" ht="12.75">
      <c r="M278" s="45"/>
    </row>
    <row r="279" ht="12.75">
      <c r="M279" s="45"/>
    </row>
    <row r="280" ht="12.75">
      <c r="M280" s="45"/>
    </row>
    <row r="281" ht="12.75">
      <c r="M281" s="45"/>
    </row>
    <row r="282" ht="12.75">
      <c r="M282" s="45"/>
    </row>
    <row r="283" ht="12.75">
      <c r="M283" s="45"/>
    </row>
    <row r="284" ht="12.75">
      <c r="M284" s="45"/>
    </row>
    <row r="285" ht="12.75">
      <c r="M285" s="45"/>
    </row>
    <row r="286" ht="12.75">
      <c r="M286" s="45"/>
    </row>
    <row r="287" ht="12.75">
      <c r="M287" s="45"/>
    </row>
    <row r="288" ht="12.75">
      <c r="M288" s="45"/>
    </row>
    <row r="289" ht="12.75">
      <c r="M289" s="45"/>
    </row>
    <row r="290" ht="12.75">
      <c r="M290" s="45"/>
    </row>
    <row r="291" ht="12.75">
      <c r="M291" s="45"/>
    </row>
    <row r="292" ht="12.75">
      <c r="M292" s="45"/>
    </row>
    <row r="293" ht="12.75">
      <c r="M293" s="45"/>
    </row>
    <row r="294" ht="12.75">
      <c r="M294" s="45"/>
    </row>
    <row r="295" ht="12.75">
      <c r="M295" s="45"/>
    </row>
    <row r="296" ht="12.75">
      <c r="M296" s="45"/>
    </row>
    <row r="297" ht="12.75">
      <c r="M297" s="45"/>
    </row>
    <row r="298" ht="12.75">
      <c r="M298" s="45"/>
    </row>
    <row r="299" ht="12.75">
      <c r="M299" s="45"/>
    </row>
    <row r="300" ht="12.75">
      <c r="M300" s="45"/>
    </row>
    <row r="301" ht="12.75">
      <c r="M301" s="45"/>
    </row>
    <row r="302" ht="12.75">
      <c r="M302" s="45"/>
    </row>
    <row r="303" ht="12.75">
      <c r="M303" s="45"/>
    </row>
    <row r="304" ht="12.75">
      <c r="M304" s="45"/>
    </row>
    <row r="305" ht="12.75">
      <c r="M305" s="45"/>
    </row>
    <row r="306" ht="12.75">
      <c r="M306" s="45"/>
    </row>
    <row r="307" ht="12.75">
      <c r="M307" s="45"/>
    </row>
    <row r="308" ht="12.75">
      <c r="M308" s="45"/>
    </row>
    <row r="309" ht="12.75">
      <c r="M309" s="45"/>
    </row>
    <row r="310" ht="12.75">
      <c r="M310" s="45"/>
    </row>
    <row r="311" ht="12.75">
      <c r="M311" s="45"/>
    </row>
    <row r="312" ht="12.75">
      <c r="M312" s="45"/>
    </row>
    <row r="313" ht="12.75">
      <c r="M313" s="45"/>
    </row>
    <row r="314" ht="12.75">
      <c r="M314" s="45"/>
    </row>
    <row r="315" ht="12.75">
      <c r="M315" s="45"/>
    </row>
    <row r="316" ht="12.75">
      <c r="M316" s="45"/>
    </row>
    <row r="317" ht="12.75">
      <c r="M317" s="45"/>
    </row>
    <row r="318" ht="12.75">
      <c r="M318" s="45"/>
    </row>
    <row r="319" ht="12.75">
      <c r="M319" s="45"/>
    </row>
    <row r="320" ht="12.75">
      <c r="M320" s="45"/>
    </row>
    <row r="321" ht="12.75">
      <c r="M321" s="45"/>
    </row>
    <row r="322" ht="12.75">
      <c r="M322" s="45"/>
    </row>
    <row r="323" ht="12.75">
      <c r="M323" s="45"/>
    </row>
    <row r="324" ht="12.75">
      <c r="M324" s="45"/>
    </row>
    <row r="325" ht="12.75">
      <c r="M325" s="45"/>
    </row>
    <row r="326" ht="12.75">
      <c r="M326" s="45"/>
    </row>
    <row r="327" ht="12.75">
      <c r="M327" s="4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V&amp;L</dc:creator>
  <cp:keywords/>
  <dc:description/>
  <cp:lastModifiedBy>Елена</cp:lastModifiedBy>
  <cp:lastPrinted>2011-02-26T10:55:28Z</cp:lastPrinted>
  <dcterms:created xsi:type="dcterms:W3CDTF">2002-02-08T09:35:24Z</dcterms:created>
  <dcterms:modified xsi:type="dcterms:W3CDTF">2011-03-02T11:11:22Z</dcterms:modified>
  <cp:category/>
  <cp:version/>
  <cp:contentType/>
  <cp:contentStatus/>
</cp:coreProperties>
</file>